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tanzania-my.sharepoint.com/personal/flmwakuu_bot_go_tz/Documents/Desktop/PSSU/DATA/Monthly Report/"/>
    </mc:Choice>
  </mc:AlternateContent>
  <xr:revisionPtr revIDLastSave="1" documentId="13_ncr:1_{DD94A516-0BF7-4EBD-90DA-F11FDB49B56D}" xr6:coauthVersionLast="47" xr6:coauthVersionMax="47" xr10:uidLastSave="{779E05FD-FB98-4863-BBBA-0AE9BFC6224F}"/>
  <bookViews>
    <workbookView xWindow="-110" yWindow="-110" windowWidth="19420" windowHeight="11500" xr2:uid="{00000000-000D-0000-FFFF-FFFF00000000}"/>
  </bookViews>
  <sheets>
    <sheet name="CLEARING TRANSA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7" i="1" l="1"/>
  <c r="H167" i="1"/>
  <c r="E167" i="1"/>
  <c r="F167" i="1"/>
  <c r="C167" i="1"/>
  <c r="D167" i="1"/>
  <c r="H24" i="1" l="1"/>
  <c r="G24" i="1"/>
  <c r="F24" i="1"/>
  <c r="E24" i="1"/>
  <c r="D24" i="1"/>
  <c r="C24" i="1"/>
  <c r="H37" i="1"/>
  <c r="G37" i="1"/>
  <c r="F37" i="1"/>
  <c r="E37" i="1"/>
  <c r="D37" i="1"/>
  <c r="C37" i="1"/>
  <c r="H50" i="1"/>
  <c r="G50" i="1"/>
  <c r="E50" i="1"/>
  <c r="C50" i="1"/>
  <c r="G63" i="1"/>
  <c r="E63" i="1"/>
  <c r="C63" i="1"/>
  <c r="C76" i="1"/>
  <c r="D76" i="1"/>
  <c r="E76" i="1"/>
  <c r="F76" i="1"/>
  <c r="G76" i="1"/>
  <c r="H76" i="1"/>
  <c r="H89" i="1"/>
  <c r="G89" i="1"/>
  <c r="F89" i="1"/>
  <c r="E89" i="1"/>
  <c r="C89" i="1"/>
  <c r="D89" i="1"/>
  <c r="H102" i="1"/>
  <c r="G102" i="1"/>
  <c r="F102" i="1"/>
  <c r="E102" i="1"/>
  <c r="D102" i="1"/>
  <c r="C102" i="1"/>
  <c r="G115" i="1"/>
  <c r="F115" i="1"/>
  <c r="E115" i="1"/>
  <c r="C115" i="1"/>
  <c r="H128" i="1"/>
  <c r="G128" i="1"/>
  <c r="F128" i="1"/>
  <c r="E128" i="1"/>
  <c r="D128" i="1"/>
  <c r="C128" i="1"/>
  <c r="H154" i="1"/>
  <c r="G154" i="1"/>
  <c r="F154" i="1"/>
  <c r="E154" i="1"/>
  <c r="D154" i="1"/>
  <c r="C154" i="1"/>
  <c r="C141" i="1"/>
  <c r="D141" i="1"/>
  <c r="E141" i="1"/>
  <c r="F141" i="1"/>
  <c r="G141" i="1"/>
  <c r="H141" i="1"/>
  <c r="H109" i="1" l="1"/>
  <c r="H115" i="1" s="1"/>
  <c r="D109" i="1"/>
  <c r="D115" i="1" s="1"/>
  <c r="H56" i="1" l="1"/>
  <c r="F56" i="1"/>
  <c r="D56" i="1"/>
  <c r="H55" i="1"/>
  <c r="F55" i="1"/>
  <c r="D55" i="1"/>
  <c r="H54" i="1"/>
  <c r="F54" i="1"/>
  <c r="D54" i="1"/>
  <c r="H53" i="1"/>
  <c r="F53" i="1"/>
  <c r="D53" i="1"/>
  <c r="H52" i="1"/>
  <c r="F52" i="1"/>
  <c r="D52" i="1"/>
  <c r="H51" i="1"/>
  <c r="F51" i="1"/>
  <c r="D51" i="1"/>
  <c r="F49" i="1"/>
  <c r="D49" i="1"/>
  <c r="F48" i="1"/>
  <c r="D48" i="1"/>
  <c r="F47" i="1"/>
  <c r="D47" i="1"/>
  <c r="F46" i="1"/>
  <c r="D46" i="1"/>
  <c r="F45" i="1"/>
  <c r="D45" i="1"/>
  <c r="F44" i="1"/>
  <c r="H63" i="1" l="1"/>
  <c r="D50" i="1"/>
  <c r="D63" i="1"/>
  <c r="F50" i="1"/>
  <c r="F63" i="1"/>
</calcChain>
</file>

<file path=xl/sharedStrings.xml><?xml version="1.0" encoding="utf-8"?>
<sst xmlns="http://schemas.openxmlformats.org/spreadsheetml/2006/main" count="171" uniqueCount="24">
  <si>
    <t>Year</t>
  </si>
  <si>
    <t>Month</t>
  </si>
  <si>
    <t>Volume</t>
  </si>
  <si>
    <t>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</si>
  <si>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</si>
  <si>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</si>
  <si>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</si>
  <si>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</si>
  <si>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</si>
  <si>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</si>
  <si>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</si>
  <si>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</si>
  <si>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</si>
  <si>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</si>
  <si>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</si>
  <si>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</si>
  <si>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Value (TZS Millions)</t>
  </si>
  <si>
    <t>CHEQUE TZS</t>
  </si>
  <si>
    <t>CHEQUE USD</t>
  </si>
  <si>
    <t>ELECTRONIC FUNDS TRANSFERFT</t>
  </si>
  <si>
    <t>Value (USD Millions)</t>
  </si>
  <si>
    <t xml:space="preserve">January </t>
  </si>
  <si>
    <t>Total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</si>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</sst>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</font>
    <font>
      <b/>
      <sz val="10"/>
      <color theme="1"/>
      <name val="Helvetica"/>
    </font>
    <font>
      <sz val="10"/>
      <color rgb="FF000000"/>
      <name val="Helvetica"/>
    </font>
    <font>
      <b/>
      <i/>
      <sz val="10"/>
      <color rgb="FF000000"/>
      <name val="Helvetica"/>
    </font>
    <font>
      <sz val="10"/>
      <color theme="1"/>
      <name val="Helvetica"/>
    </font>
    <font>
      <b/>
      <sz val="10"/>
      <color rgb="FF000000"/>
      <name val="Helvetica"/>
    </font>
    <font>
      <sz val="10"/>
      <color rgb="FFFF0000"/>
      <name val="Helvetica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3" fontId="2" fillId="0" borderId="0" xfId="1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6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/>
    <xf numFmtId="164" fontId="6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5" fillId="5" borderId="4" xfId="0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right"/>
    </xf>
    <xf numFmtId="4" fontId="9" fillId="3" borderId="1" xfId="1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3" fontId="11" fillId="5" borderId="4" xfId="0" applyNumberFormat="1" applyFont="1" applyFill="1" applyBorder="1" applyAlignment="1">
      <alignment horizontal="right" vertical="center" wrapText="1"/>
    </xf>
    <xf numFmtId="164" fontId="11" fillId="5" borderId="4" xfId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164" fontId="11" fillId="5" borderId="3" xfId="1" applyFont="1" applyFill="1" applyBorder="1" applyAlignment="1">
      <alignment horizontal="right" vertical="center" wrapText="1"/>
    </xf>
    <xf numFmtId="3" fontId="9" fillId="3" borderId="0" xfId="1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7"/>
  <sheetViews>
    <sheetView tabSelected="1" zoomScaleNormal="100" workbookViewId="0">
      <pane xSplit="1" ySplit="2" topLeftCell="B157" activePane="bottomRight" state="frozen"/>
      <selection pane="topRight" activeCell="B1" sqref="B1"/>
      <selection pane="bottomLeft" activeCell="A3" sqref="A3"/>
      <selection pane="bottomRight" activeCell="B168" sqref="B168"/>
    </sheetView>
  </sheetViews>
  <sheetFormatPr defaultRowHeight="12.5" x14ac:dyDescent="0.25"/>
  <cols>
    <col min="1" max="1" width="8.36328125" style="3" customWidth="1"/>
    <col min="2" max="2" width="21.90625" style="3" customWidth="1"/>
    <col min="3" max="3" width="13.6328125" style="3" customWidth="1"/>
    <col min="4" max="4" width="18.6328125" style="3" customWidth="1"/>
    <col min="5" max="5" width="14.453125" style="3" customWidth="1"/>
    <col min="6" max="6" width="17.1796875" style="3" bestFit="1" customWidth="1"/>
    <col min="7" max="7" width="15" style="3" customWidth="1"/>
    <col min="8" max="8" width="21.81640625" style="3" customWidth="1"/>
    <col min="9" max="9" width="9.08984375" style="3"/>
    <col min="10" max="10" width="17.54296875" style="3" bestFit="1" customWidth="1"/>
    <col min="11" max="11" width="10.08984375" style="3" bestFit="1" customWidth="1"/>
    <col min="12" max="256" width="9.08984375" style="3"/>
    <col min="257" max="257" width="16.90625" style="3" customWidth="1"/>
    <col min="258" max="258" width="15.08984375" style="3" customWidth="1"/>
    <col min="259" max="259" width="20" style="3" customWidth="1"/>
    <col min="260" max="260" width="22.54296875" style="3" customWidth="1"/>
    <col min="261" max="261" width="19.453125" style="3" customWidth="1"/>
    <col min="262" max="262" width="19.90625" style="3" customWidth="1"/>
    <col min="263" max="264" width="22.90625" style="3" customWidth="1"/>
    <col min="265" max="512" width="9.08984375" style="3"/>
    <col min="513" max="513" width="16.90625" style="3" customWidth="1"/>
    <col min="514" max="514" width="15.08984375" style="3" customWidth="1"/>
    <col min="515" max="515" width="20" style="3" customWidth="1"/>
    <col min="516" max="516" width="22.54296875" style="3" customWidth="1"/>
    <col min="517" max="517" width="19.453125" style="3" customWidth="1"/>
    <col min="518" max="518" width="19.90625" style="3" customWidth="1"/>
    <col min="519" max="520" width="22.90625" style="3" customWidth="1"/>
    <col min="521" max="768" width="9.08984375" style="3"/>
    <col min="769" max="769" width="16.90625" style="3" customWidth="1"/>
    <col min="770" max="770" width="15.08984375" style="3" customWidth="1"/>
    <col min="771" max="771" width="20" style="3" customWidth="1"/>
    <col min="772" max="772" width="22.54296875" style="3" customWidth="1"/>
    <col min="773" max="773" width="19.453125" style="3" customWidth="1"/>
    <col min="774" max="774" width="19.90625" style="3" customWidth="1"/>
    <col min="775" max="776" width="22.90625" style="3" customWidth="1"/>
    <col min="777" max="1024" width="9.08984375" style="3"/>
    <col min="1025" max="1025" width="16.90625" style="3" customWidth="1"/>
    <col min="1026" max="1026" width="15.08984375" style="3" customWidth="1"/>
    <col min="1027" max="1027" width="20" style="3" customWidth="1"/>
    <col min="1028" max="1028" width="22.54296875" style="3" customWidth="1"/>
    <col min="1029" max="1029" width="19.453125" style="3" customWidth="1"/>
    <col min="1030" max="1030" width="19.90625" style="3" customWidth="1"/>
    <col min="1031" max="1032" width="22.90625" style="3" customWidth="1"/>
    <col min="1033" max="1280" width="9.08984375" style="3"/>
    <col min="1281" max="1281" width="16.90625" style="3" customWidth="1"/>
    <col min="1282" max="1282" width="15.08984375" style="3" customWidth="1"/>
    <col min="1283" max="1283" width="20" style="3" customWidth="1"/>
    <col min="1284" max="1284" width="22.54296875" style="3" customWidth="1"/>
    <col min="1285" max="1285" width="19.453125" style="3" customWidth="1"/>
    <col min="1286" max="1286" width="19.90625" style="3" customWidth="1"/>
    <col min="1287" max="1288" width="22.90625" style="3" customWidth="1"/>
    <col min="1289" max="1536" width="9.08984375" style="3"/>
    <col min="1537" max="1537" width="16.90625" style="3" customWidth="1"/>
    <col min="1538" max="1538" width="15.08984375" style="3" customWidth="1"/>
    <col min="1539" max="1539" width="20" style="3" customWidth="1"/>
    <col min="1540" max="1540" width="22.54296875" style="3" customWidth="1"/>
    <col min="1541" max="1541" width="19.453125" style="3" customWidth="1"/>
    <col min="1542" max="1542" width="19.90625" style="3" customWidth="1"/>
    <col min="1543" max="1544" width="22.90625" style="3" customWidth="1"/>
    <col min="1545" max="1792" width="9.08984375" style="3"/>
    <col min="1793" max="1793" width="16.90625" style="3" customWidth="1"/>
    <col min="1794" max="1794" width="15.08984375" style="3" customWidth="1"/>
    <col min="1795" max="1795" width="20" style="3" customWidth="1"/>
    <col min="1796" max="1796" width="22.54296875" style="3" customWidth="1"/>
    <col min="1797" max="1797" width="19.453125" style="3" customWidth="1"/>
    <col min="1798" max="1798" width="19.90625" style="3" customWidth="1"/>
    <col min="1799" max="1800" width="22.90625" style="3" customWidth="1"/>
    <col min="1801" max="2048" width="9.08984375" style="3"/>
    <col min="2049" max="2049" width="16.90625" style="3" customWidth="1"/>
    <col min="2050" max="2050" width="15.08984375" style="3" customWidth="1"/>
    <col min="2051" max="2051" width="20" style="3" customWidth="1"/>
    <col min="2052" max="2052" width="22.54296875" style="3" customWidth="1"/>
    <col min="2053" max="2053" width="19.453125" style="3" customWidth="1"/>
    <col min="2054" max="2054" width="19.90625" style="3" customWidth="1"/>
    <col min="2055" max="2056" width="22.90625" style="3" customWidth="1"/>
    <col min="2057" max="2304" width="9.08984375" style="3"/>
    <col min="2305" max="2305" width="16.90625" style="3" customWidth="1"/>
    <col min="2306" max="2306" width="15.08984375" style="3" customWidth="1"/>
    <col min="2307" max="2307" width="20" style="3" customWidth="1"/>
    <col min="2308" max="2308" width="22.54296875" style="3" customWidth="1"/>
    <col min="2309" max="2309" width="19.453125" style="3" customWidth="1"/>
    <col min="2310" max="2310" width="19.90625" style="3" customWidth="1"/>
    <col min="2311" max="2312" width="22.90625" style="3" customWidth="1"/>
    <col min="2313" max="2560" width="9.08984375" style="3"/>
    <col min="2561" max="2561" width="16.90625" style="3" customWidth="1"/>
    <col min="2562" max="2562" width="15.08984375" style="3" customWidth="1"/>
    <col min="2563" max="2563" width="20" style="3" customWidth="1"/>
    <col min="2564" max="2564" width="22.54296875" style="3" customWidth="1"/>
    <col min="2565" max="2565" width="19.453125" style="3" customWidth="1"/>
    <col min="2566" max="2566" width="19.90625" style="3" customWidth="1"/>
    <col min="2567" max="2568" width="22.90625" style="3" customWidth="1"/>
    <col min="2569" max="2816" width="9.08984375" style="3"/>
    <col min="2817" max="2817" width="16.90625" style="3" customWidth="1"/>
    <col min="2818" max="2818" width="15.08984375" style="3" customWidth="1"/>
    <col min="2819" max="2819" width="20" style="3" customWidth="1"/>
    <col min="2820" max="2820" width="22.54296875" style="3" customWidth="1"/>
    <col min="2821" max="2821" width="19.453125" style="3" customWidth="1"/>
    <col min="2822" max="2822" width="19.90625" style="3" customWidth="1"/>
    <col min="2823" max="2824" width="22.90625" style="3" customWidth="1"/>
    <col min="2825" max="3072" width="9.08984375" style="3"/>
    <col min="3073" max="3073" width="16.90625" style="3" customWidth="1"/>
    <col min="3074" max="3074" width="15.08984375" style="3" customWidth="1"/>
    <col min="3075" max="3075" width="20" style="3" customWidth="1"/>
    <col min="3076" max="3076" width="22.54296875" style="3" customWidth="1"/>
    <col min="3077" max="3077" width="19.453125" style="3" customWidth="1"/>
    <col min="3078" max="3078" width="19.90625" style="3" customWidth="1"/>
    <col min="3079" max="3080" width="22.90625" style="3" customWidth="1"/>
    <col min="3081" max="3328" width="9.08984375" style="3"/>
    <col min="3329" max="3329" width="16.90625" style="3" customWidth="1"/>
    <col min="3330" max="3330" width="15.08984375" style="3" customWidth="1"/>
    <col min="3331" max="3331" width="20" style="3" customWidth="1"/>
    <col min="3332" max="3332" width="22.54296875" style="3" customWidth="1"/>
    <col min="3333" max="3333" width="19.453125" style="3" customWidth="1"/>
    <col min="3334" max="3334" width="19.90625" style="3" customWidth="1"/>
    <col min="3335" max="3336" width="22.90625" style="3" customWidth="1"/>
    <col min="3337" max="3584" width="9.08984375" style="3"/>
    <col min="3585" max="3585" width="16.90625" style="3" customWidth="1"/>
    <col min="3586" max="3586" width="15.08984375" style="3" customWidth="1"/>
    <col min="3587" max="3587" width="20" style="3" customWidth="1"/>
    <col min="3588" max="3588" width="22.54296875" style="3" customWidth="1"/>
    <col min="3589" max="3589" width="19.453125" style="3" customWidth="1"/>
    <col min="3590" max="3590" width="19.90625" style="3" customWidth="1"/>
    <col min="3591" max="3592" width="22.90625" style="3" customWidth="1"/>
    <col min="3593" max="3840" width="9.08984375" style="3"/>
    <col min="3841" max="3841" width="16.90625" style="3" customWidth="1"/>
    <col min="3842" max="3842" width="15.08984375" style="3" customWidth="1"/>
    <col min="3843" max="3843" width="20" style="3" customWidth="1"/>
    <col min="3844" max="3844" width="22.54296875" style="3" customWidth="1"/>
    <col min="3845" max="3845" width="19.453125" style="3" customWidth="1"/>
    <col min="3846" max="3846" width="19.90625" style="3" customWidth="1"/>
    <col min="3847" max="3848" width="22.90625" style="3" customWidth="1"/>
    <col min="3849" max="4096" width="9.08984375" style="3"/>
    <col min="4097" max="4097" width="16.90625" style="3" customWidth="1"/>
    <col min="4098" max="4098" width="15.08984375" style="3" customWidth="1"/>
    <col min="4099" max="4099" width="20" style="3" customWidth="1"/>
    <col min="4100" max="4100" width="22.54296875" style="3" customWidth="1"/>
    <col min="4101" max="4101" width="19.453125" style="3" customWidth="1"/>
    <col min="4102" max="4102" width="19.90625" style="3" customWidth="1"/>
    <col min="4103" max="4104" width="22.90625" style="3" customWidth="1"/>
    <col min="4105" max="4352" width="9.08984375" style="3"/>
    <col min="4353" max="4353" width="16.90625" style="3" customWidth="1"/>
    <col min="4354" max="4354" width="15.08984375" style="3" customWidth="1"/>
    <col min="4355" max="4355" width="20" style="3" customWidth="1"/>
    <col min="4356" max="4356" width="22.54296875" style="3" customWidth="1"/>
    <col min="4357" max="4357" width="19.453125" style="3" customWidth="1"/>
    <col min="4358" max="4358" width="19.90625" style="3" customWidth="1"/>
    <col min="4359" max="4360" width="22.90625" style="3" customWidth="1"/>
    <col min="4361" max="4608" width="9.08984375" style="3"/>
    <col min="4609" max="4609" width="16.90625" style="3" customWidth="1"/>
    <col min="4610" max="4610" width="15.08984375" style="3" customWidth="1"/>
    <col min="4611" max="4611" width="20" style="3" customWidth="1"/>
    <col min="4612" max="4612" width="22.54296875" style="3" customWidth="1"/>
    <col min="4613" max="4613" width="19.453125" style="3" customWidth="1"/>
    <col min="4614" max="4614" width="19.90625" style="3" customWidth="1"/>
    <col min="4615" max="4616" width="22.90625" style="3" customWidth="1"/>
    <col min="4617" max="4864" width="9.08984375" style="3"/>
    <col min="4865" max="4865" width="16.90625" style="3" customWidth="1"/>
    <col min="4866" max="4866" width="15.08984375" style="3" customWidth="1"/>
    <col min="4867" max="4867" width="20" style="3" customWidth="1"/>
    <col min="4868" max="4868" width="22.54296875" style="3" customWidth="1"/>
    <col min="4869" max="4869" width="19.453125" style="3" customWidth="1"/>
    <col min="4870" max="4870" width="19.90625" style="3" customWidth="1"/>
    <col min="4871" max="4872" width="22.90625" style="3" customWidth="1"/>
    <col min="4873" max="5120" width="9.08984375" style="3"/>
    <col min="5121" max="5121" width="16.90625" style="3" customWidth="1"/>
    <col min="5122" max="5122" width="15.08984375" style="3" customWidth="1"/>
    <col min="5123" max="5123" width="20" style="3" customWidth="1"/>
    <col min="5124" max="5124" width="22.54296875" style="3" customWidth="1"/>
    <col min="5125" max="5125" width="19.453125" style="3" customWidth="1"/>
    <col min="5126" max="5126" width="19.90625" style="3" customWidth="1"/>
    <col min="5127" max="5128" width="22.90625" style="3" customWidth="1"/>
    <col min="5129" max="5376" width="9.08984375" style="3"/>
    <col min="5377" max="5377" width="16.90625" style="3" customWidth="1"/>
    <col min="5378" max="5378" width="15.08984375" style="3" customWidth="1"/>
    <col min="5379" max="5379" width="20" style="3" customWidth="1"/>
    <col min="5380" max="5380" width="22.54296875" style="3" customWidth="1"/>
    <col min="5381" max="5381" width="19.453125" style="3" customWidth="1"/>
    <col min="5382" max="5382" width="19.90625" style="3" customWidth="1"/>
    <col min="5383" max="5384" width="22.90625" style="3" customWidth="1"/>
    <col min="5385" max="5632" width="9.08984375" style="3"/>
    <col min="5633" max="5633" width="16.90625" style="3" customWidth="1"/>
    <col min="5634" max="5634" width="15.08984375" style="3" customWidth="1"/>
    <col min="5635" max="5635" width="20" style="3" customWidth="1"/>
    <col min="5636" max="5636" width="22.54296875" style="3" customWidth="1"/>
    <col min="5637" max="5637" width="19.453125" style="3" customWidth="1"/>
    <col min="5638" max="5638" width="19.90625" style="3" customWidth="1"/>
    <col min="5639" max="5640" width="22.90625" style="3" customWidth="1"/>
    <col min="5641" max="5888" width="9.08984375" style="3"/>
    <col min="5889" max="5889" width="16.90625" style="3" customWidth="1"/>
    <col min="5890" max="5890" width="15.08984375" style="3" customWidth="1"/>
    <col min="5891" max="5891" width="20" style="3" customWidth="1"/>
    <col min="5892" max="5892" width="22.54296875" style="3" customWidth="1"/>
    <col min="5893" max="5893" width="19.453125" style="3" customWidth="1"/>
    <col min="5894" max="5894" width="19.90625" style="3" customWidth="1"/>
    <col min="5895" max="5896" width="22.90625" style="3" customWidth="1"/>
    <col min="5897" max="6144" width="9.08984375" style="3"/>
    <col min="6145" max="6145" width="16.90625" style="3" customWidth="1"/>
    <col min="6146" max="6146" width="15.08984375" style="3" customWidth="1"/>
    <col min="6147" max="6147" width="20" style="3" customWidth="1"/>
    <col min="6148" max="6148" width="22.54296875" style="3" customWidth="1"/>
    <col min="6149" max="6149" width="19.453125" style="3" customWidth="1"/>
    <col min="6150" max="6150" width="19.90625" style="3" customWidth="1"/>
    <col min="6151" max="6152" width="22.90625" style="3" customWidth="1"/>
    <col min="6153" max="6400" width="9.08984375" style="3"/>
    <col min="6401" max="6401" width="16.90625" style="3" customWidth="1"/>
    <col min="6402" max="6402" width="15.08984375" style="3" customWidth="1"/>
    <col min="6403" max="6403" width="20" style="3" customWidth="1"/>
    <col min="6404" max="6404" width="22.54296875" style="3" customWidth="1"/>
    <col min="6405" max="6405" width="19.453125" style="3" customWidth="1"/>
    <col min="6406" max="6406" width="19.90625" style="3" customWidth="1"/>
    <col min="6407" max="6408" width="22.90625" style="3" customWidth="1"/>
    <col min="6409" max="6656" width="9.08984375" style="3"/>
    <col min="6657" max="6657" width="16.90625" style="3" customWidth="1"/>
    <col min="6658" max="6658" width="15.08984375" style="3" customWidth="1"/>
    <col min="6659" max="6659" width="20" style="3" customWidth="1"/>
    <col min="6660" max="6660" width="22.54296875" style="3" customWidth="1"/>
    <col min="6661" max="6661" width="19.453125" style="3" customWidth="1"/>
    <col min="6662" max="6662" width="19.90625" style="3" customWidth="1"/>
    <col min="6663" max="6664" width="22.90625" style="3" customWidth="1"/>
    <col min="6665" max="6912" width="9.08984375" style="3"/>
    <col min="6913" max="6913" width="16.90625" style="3" customWidth="1"/>
    <col min="6914" max="6914" width="15.08984375" style="3" customWidth="1"/>
    <col min="6915" max="6915" width="20" style="3" customWidth="1"/>
    <col min="6916" max="6916" width="22.54296875" style="3" customWidth="1"/>
    <col min="6917" max="6917" width="19.453125" style="3" customWidth="1"/>
    <col min="6918" max="6918" width="19.90625" style="3" customWidth="1"/>
    <col min="6919" max="6920" width="22.90625" style="3" customWidth="1"/>
    <col min="6921" max="7168" width="9.08984375" style="3"/>
    <col min="7169" max="7169" width="16.90625" style="3" customWidth="1"/>
    <col min="7170" max="7170" width="15.08984375" style="3" customWidth="1"/>
    <col min="7171" max="7171" width="20" style="3" customWidth="1"/>
    <col min="7172" max="7172" width="22.54296875" style="3" customWidth="1"/>
    <col min="7173" max="7173" width="19.453125" style="3" customWidth="1"/>
    <col min="7174" max="7174" width="19.90625" style="3" customWidth="1"/>
    <col min="7175" max="7176" width="22.90625" style="3" customWidth="1"/>
    <col min="7177" max="7424" width="9.08984375" style="3"/>
    <col min="7425" max="7425" width="16.90625" style="3" customWidth="1"/>
    <col min="7426" max="7426" width="15.08984375" style="3" customWidth="1"/>
    <col min="7427" max="7427" width="20" style="3" customWidth="1"/>
    <col min="7428" max="7428" width="22.54296875" style="3" customWidth="1"/>
    <col min="7429" max="7429" width="19.453125" style="3" customWidth="1"/>
    <col min="7430" max="7430" width="19.90625" style="3" customWidth="1"/>
    <col min="7431" max="7432" width="22.90625" style="3" customWidth="1"/>
    <col min="7433" max="7680" width="9.08984375" style="3"/>
    <col min="7681" max="7681" width="16.90625" style="3" customWidth="1"/>
    <col min="7682" max="7682" width="15.08984375" style="3" customWidth="1"/>
    <col min="7683" max="7683" width="20" style="3" customWidth="1"/>
    <col min="7684" max="7684" width="22.54296875" style="3" customWidth="1"/>
    <col min="7685" max="7685" width="19.453125" style="3" customWidth="1"/>
    <col min="7686" max="7686" width="19.90625" style="3" customWidth="1"/>
    <col min="7687" max="7688" width="22.90625" style="3" customWidth="1"/>
    <col min="7689" max="7936" width="9.08984375" style="3"/>
    <col min="7937" max="7937" width="16.90625" style="3" customWidth="1"/>
    <col min="7938" max="7938" width="15.08984375" style="3" customWidth="1"/>
    <col min="7939" max="7939" width="20" style="3" customWidth="1"/>
    <col min="7940" max="7940" width="22.54296875" style="3" customWidth="1"/>
    <col min="7941" max="7941" width="19.453125" style="3" customWidth="1"/>
    <col min="7942" max="7942" width="19.90625" style="3" customWidth="1"/>
    <col min="7943" max="7944" width="22.90625" style="3" customWidth="1"/>
    <col min="7945" max="8192" width="9.08984375" style="3"/>
    <col min="8193" max="8193" width="16.90625" style="3" customWidth="1"/>
    <col min="8194" max="8194" width="15.08984375" style="3" customWidth="1"/>
    <col min="8195" max="8195" width="20" style="3" customWidth="1"/>
    <col min="8196" max="8196" width="22.54296875" style="3" customWidth="1"/>
    <col min="8197" max="8197" width="19.453125" style="3" customWidth="1"/>
    <col min="8198" max="8198" width="19.90625" style="3" customWidth="1"/>
    <col min="8199" max="8200" width="22.90625" style="3" customWidth="1"/>
    <col min="8201" max="8448" width="9.08984375" style="3"/>
    <col min="8449" max="8449" width="16.90625" style="3" customWidth="1"/>
    <col min="8450" max="8450" width="15.08984375" style="3" customWidth="1"/>
    <col min="8451" max="8451" width="20" style="3" customWidth="1"/>
    <col min="8452" max="8452" width="22.54296875" style="3" customWidth="1"/>
    <col min="8453" max="8453" width="19.453125" style="3" customWidth="1"/>
    <col min="8454" max="8454" width="19.90625" style="3" customWidth="1"/>
    <col min="8455" max="8456" width="22.90625" style="3" customWidth="1"/>
    <col min="8457" max="8704" width="9.08984375" style="3"/>
    <col min="8705" max="8705" width="16.90625" style="3" customWidth="1"/>
    <col min="8706" max="8706" width="15.08984375" style="3" customWidth="1"/>
    <col min="8707" max="8707" width="20" style="3" customWidth="1"/>
    <col min="8708" max="8708" width="22.54296875" style="3" customWidth="1"/>
    <col min="8709" max="8709" width="19.453125" style="3" customWidth="1"/>
    <col min="8710" max="8710" width="19.90625" style="3" customWidth="1"/>
    <col min="8711" max="8712" width="22.90625" style="3" customWidth="1"/>
    <col min="8713" max="8960" width="9.08984375" style="3"/>
    <col min="8961" max="8961" width="16.90625" style="3" customWidth="1"/>
    <col min="8962" max="8962" width="15.08984375" style="3" customWidth="1"/>
    <col min="8963" max="8963" width="20" style="3" customWidth="1"/>
    <col min="8964" max="8964" width="22.54296875" style="3" customWidth="1"/>
    <col min="8965" max="8965" width="19.453125" style="3" customWidth="1"/>
    <col min="8966" max="8966" width="19.90625" style="3" customWidth="1"/>
    <col min="8967" max="8968" width="22.90625" style="3" customWidth="1"/>
    <col min="8969" max="9216" width="9.08984375" style="3"/>
    <col min="9217" max="9217" width="16.90625" style="3" customWidth="1"/>
    <col min="9218" max="9218" width="15.08984375" style="3" customWidth="1"/>
    <col min="9219" max="9219" width="20" style="3" customWidth="1"/>
    <col min="9220" max="9220" width="22.54296875" style="3" customWidth="1"/>
    <col min="9221" max="9221" width="19.453125" style="3" customWidth="1"/>
    <col min="9222" max="9222" width="19.90625" style="3" customWidth="1"/>
    <col min="9223" max="9224" width="22.90625" style="3" customWidth="1"/>
    <col min="9225" max="9472" width="9.08984375" style="3"/>
    <col min="9473" max="9473" width="16.90625" style="3" customWidth="1"/>
    <col min="9474" max="9474" width="15.08984375" style="3" customWidth="1"/>
    <col min="9475" max="9475" width="20" style="3" customWidth="1"/>
    <col min="9476" max="9476" width="22.54296875" style="3" customWidth="1"/>
    <col min="9477" max="9477" width="19.453125" style="3" customWidth="1"/>
    <col min="9478" max="9478" width="19.90625" style="3" customWidth="1"/>
    <col min="9479" max="9480" width="22.90625" style="3" customWidth="1"/>
    <col min="9481" max="9728" width="9.08984375" style="3"/>
    <col min="9729" max="9729" width="16.90625" style="3" customWidth="1"/>
    <col min="9730" max="9730" width="15.08984375" style="3" customWidth="1"/>
    <col min="9731" max="9731" width="20" style="3" customWidth="1"/>
    <col min="9732" max="9732" width="22.54296875" style="3" customWidth="1"/>
    <col min="9733" max="9733" width="19.453125" style="3" customWidth="1"/>
    <col min="9734" max="9734" width="19.90625" style="3" customWidth="1"/>
    <col min="9735" max="9736" width="22.90625" style="3" customWidth="1"/>
    <col min="9737" max="9984" width="9.08984375" style="3"/>
    <col min="9985" max="9985" width="16.90625" style="3" customWidth="1"/>
    <col min="9986" max="9986" width="15.08984375" style="3" customWidth="1"/>
    <col min="9987" max="9987" width="20" style="3" customWidth="1"/>
    <col min="9988" max="9988" width="22.54296875" style="3" customWidth="1"/>
    <col min="9989" max="9989" width="19.453125" style="3" customWidth="1"/>
    <col min="9990" max="9990" width="19.90625" style="3" customWidth="1"/>
    <col min="9991" max="9992" width="22.90625" style="3" customWidth="1"/>
    <col min="9993" max="10240" width="9.08984375" style="3"/>
    <col min="10241" max="10241" width="16.90625" style="3" customWidth="1"/>
    <col min="10242" max="10242" width="15.08984375" style="3" customWidth="1"/>
    <col min="10243" max="10243" width="20" style="3" customWidth="1"/>
    <col min="10244" max="10244" width="22.54296875" style="3" customWidth="1"/>
    <col min="10245" max="10245" width="19.453125" style="3" customWidth="1"/>
    <col min="10246" max="10246" width="19.90625" style="3" customWidth="1"/>
    <col min="10247" max="10248" width="22.90625" style="3" customWidth="1"/>
    <col min="10249" max="10496" width="9.08984375" style="3"/>
    <col min="10497" max="10497" width="16.90625" style="3" customWidth="1"/>
    <col min="10498" max="10498" width="15.08984375" style="3" customWidth="1"/>
    <col min="10499" max="10499" width="20" style="3" customWidth="1"/>
    <col min="10500" max="10500" width="22.54296875" style="3" customWidth="1"/>
    <col min="10501" max="10501" width="19.453125" style="3" customWidth="1"/>
    <col min="10502" max="10502" width="19.90625" style="3" customWidth="1"/>
    <col min="10503" max="10504" width="22.90625" style="3" customWidth="1"/>
    <col min="10505" max="10752" width="9.08984375" style="3"/>
    <col min="10753" max="10753" width="16.90625" style="3" customWidth="1"/>
    <col min="10754" max="10754" width="15.08984375" style="3" customWidth="1"/>
    <col min="10755" max="10755" width="20" style="3" customWidth="1"/>
    <col min="10756" max="10756" width="22.54296875" style="3" customWidth="1"/>
    <col min="10757" max="10757" width="19.453125" style="3" customWidth="1"/>
    <col min="10758" max="10758" width="19.90625" style="3" customWidth="1"/>
    <col min="10759" max="10760" width="22.90625" style="3" customWidth="1"/>
    <col min="10761" max="11008" width="9.08984375" style="3"/>
    <col min="11009" max="11009" width="16.90625" style="3" customWidth="1"/>
    <col min="11010" max="11010" width="15.08984375" style="3" customWidth="1"/>
    <col min="11011" max="11011" width="20" style="3" customWidth="1"/>
    <col min="11012" max="11012" width="22.54296875" style="3" customWidth="1"/>
    <col min="11013" max="11013" width="19.453125" style="3" customWidth="1"/>
    <col min="11014" max="11014" width="19.90625" style="3" customWidth="1"/>
    <col min="11015" max="11016" width="22.90625" style="3" customWidth="1"/>
    <col min="11017" max="11264" width="9.08984375" style="3"/>
    <col min="11265" max="11265" width="16.90625" style="3" customWidth="1"/>
    <col min="11266" max="11266" width="15.08984375" style="3" customWidth="1"/>
    <col min="11267" max="11267" width="20" style="3" customWidth="1"/>
    <col min="11268" max="11268" width="22.54296875" style="3" customWidth="1"/>
    <col min="11269" max="11269" width="19.453125" style="3" customWidth="1"/>
    <col min="11270" max="11270" width="19.90625" style="3" customWidth="1"/>
    <col min="11271" max="11272" width="22.90625" style="3" customWidth="1"/>
    <col min="11273" max="11520" width="9.08984375" style="3"/>
    <col min="11521" max="11521" width="16.90625" style="3" customWidth="1"/>
    <col min="11522" max="11522" width="15.08984375" style="3" customWidth="1"/>
    <col min="11523" max="11523" width="20" style="3" customWidth="1"/>
    <col min="11524" max="11524" width="22.54296875" style="3" customWidth="1"/>
    <col min="11525" max="11525" width="19.453125" style="3" customWidth="1"/>
    <col min="11526" max="11526" width="19.90625" style="3" customWidth="1"/>
    <col min="11527" max="11528" width="22.90625" style="3" customWidth="1"/>
    <col min="11529" max="11776" width="9.08984375" style="3"/>
    <col min="11777" max="11777" width="16.90625" style="3" customWidth="1"/>
    <col min="11778" max="11778" width="15.08984375" style="3" customWidth="1"/>
    <col min="11779" max="11779" width="20" style="3" customWidth="1"/>
    <col min="11780" max="11780" width="22.54296875" style="3" customWidth="1"/>
    <col min="11781" max="11781" width="19.453125" style="3" customWidth="1"/>
    <col min="11782" max="11782" width="19.90625" style="3" customWidth="1"/>
    <col min="11783" max="11784" width="22.90625" style="3" customWidth="1"/>
    <col min="11785" max="12032" width="9.08984375" style="3"/>
    <col min="12033" max="12033" width="16.90625" style="3" customWidth="1"/>
    <col min="12034" max="12034" width="15.08984375" style="3" customWidth="1"/>
    <col min="12035" max="12035" width="20" style="3" customWidth="1"/>
    <col min="12036" max="12036" width="22.54296875" style="3" customWidth="1"/>
    <col min="12037" max="12037" width="19.453125" style="3" customWidth="1"/>
    <col min="12038" max="12038" width="19.90625" style="3" customWidth="1"/>
    <col min="12039" max="12040" width="22.90625" style="3" customWidth="1"/>
    <col min="12041" max="12288" width="9.08984375" style="3"/>
    <col min="12289" max="12289" width="16.90625" style="3" customWidth="1"/>
    <col min="12290" max="12290" width="15.08984375" style="3" customWidth="1"/>
    <col min="12291" max="12291" width="20" style="3" customWidth="1"/>
    <col min="12292" max="12292" width="22.54296875" style="3" customWidth="1"/>
    <col min="12293" max="12293" width="19.453125" style="3" customWidth="1"/>
    <col min="12294" max="12294" width="19.90625" style="3" customWidth="1"/>
    <col min="12295" max="12296" width="22.90625" style="3" customWidth="1"/>
    <col min="12297" max="12544" width="9.08984375" style="3"/>
    <col min="12545" max="12545" width="16.90625" style="3" customWidth="1"/>
    <col min="12546" max="12546" width="15.08984375" style="3" customWidth="1"/>
    <col min="12547" max="12547" width="20" style="3" customWidth="1"/>
    <col min="12548" max="12548" width="22.54296875" style="3" customWidth="1"/>
    <col min="12549" max="12549" width="19.453125" style="3" customWidth="1"/>
    <col min="12550" max="12550" width="19.90625" style="3" customWidth="1"/>
    <col min="12551" max="12552" width="22.90625" style="3" customWidth="1"/>
    <col min="12553" max="12800" width="9.08984375" style="3"/>
    <col min="12801" max="12801" width="16.90625" style="3" customWidth="1"/>
    <col min="12802" max="12802" width="15.08984375" style="3" customWidth="1"/>
    <col min="12803" max="12803" width="20" style="3" customWidth="1"/>
    <col min="12804" max="12804" width="22.54296875" style="3" customWidth="1"/>
    <col min="12805" max="12805" width="19.453125" style="3" customWidth="1"/>
    <col min="12806" max="12806" width="19.90625" style="3" customWidth="1"/>
    <col min="12807" max="12808" width="22.90625" style="3" customWidth="1"/>
    <col min="12809" max="13056" width="9.08984375" style="3"/>
    <col min="13057" max="13057" width="16.90625" style="3" customWidth="1"/>
    <col min="13058" max="13058" width="15.08984375" style="3" customWidth="1"/>
    <col min="13059" max="13059" width="20" style="3" customWidth="1"/>
    <col min="13060" max="13060" width="22.54296875" style="3" customWidth="1"/>
    <col min="13061" max="13061" width="19.453125" style="3" customWidth="1"/>
    <col min="13062" max="13062" width="19.90625" style="3" customWidth="1"/>
    <col min="13063" max="13064" width="22.90625" style="3" customWidth="1"/>
    <col min="13065" max="13312" width="9.08984375" style="3"/>
    <col min="13313" max="13313" width="16.90625" style="3" customWidth="1"/>
    <col min="13314" max="13314" width="15.08984375" style="3" customWidth="1"/>
    <col min="13315" max="13315" width="20" style="3" customWidth="1"/>
    <col min="13316" max="13316" width="22.54296875" style="3" customWidth="1"/>
    <col min="13317" max="13317" width="19.453125" style="3" customWidth="1"/>
    <col min="13318" max="13318" width="19.90625" style="3" customWidth="1"/>
    <col min="13319" max="13320" width="22.90625" style="3" customWidth="1"/>
    <col min="13321" max="13568" width="9.08984375" style="3"/>
    <col min="13569" max="13569" width="16.90625" style="3" customWidth="1"/>
    <col min="13570" max="13570" width="15.08984375" style="3" customWidth="1"/>
    <col min="13571" max="13571" width="20" style="3" customWidth="1"/>
    <col min="13572" max="13572" width="22.54296875" style="3" customWidth="1"/>
    <col min="13573" max="13573" width="19.453125" style="3" customWidth="1"/>
    <col min="13574" max="13574" width="19.90625" style="3" customWidth="1"/>
    <col min="13575" max="13576" width="22.90625" style="3" customWidth="1"/>
    <col min="13577" max="13824" width="9.08984375" style="3"/>
    <col min="13825" max="13825" width="16.90625" style="3" customWidth="1"/>
    <col min="13826" max="13826" width="15.08984375" style="3" customWidth="1"/>
    <col min="13827" max="13827" width="20" style="3" customWidth="1"/>
    <col min="13828" max="13828" width="22.54296875" style="3" customWidth="1"/>
    <col min="13829" max="13829" width="19.453125" style="3" customWidth="1"/>
    <col min="13830" max="13830" width="19.90625" style="3" customWidth="1"/>
    <col min="13831" max="13832" width="22.90625" style="3" customWidth="1"/>
    <col min="13833" max="14080" width="9.08984375" style="3"/>
    <col min="14081" max="14081" width="16.90625" style="3" customWidth="1"/>
    <col min="14082" max="14082" width="15.08984375" style="3" customWidth="1"/>
    <col min="14083" max="14083" width="20" style="3" customWidth="1"/>
    <col min="14084" max="14084" width="22.54296875" style="3" customWidth="1"/>
    <col min="14085" max="14085" width="19.453125" style="3" customWidth="1"/>
    <col min="14086" max="14086" width="19.90625" style="3" customWidth="1"/>
    <col min="14087" max="14088" width="22.90625" style="3" customWidth="1"/>
    <col min="14089" max="14336" width="9.08984375" style="3"/>
    <col min="14337" max="14337" width="16.90625" style="3" customWidth="1"/>
    <col min="14338" max="14338" width="15.08984375" style="3" customWidth="1"/>
    <col min="14339" max="14339" width="20" style="3" customWidth="1"/>
    <col min="14340" max="14340" width="22.54296875" style="3" customWidth="1"/>
    <col min="14341" max="14341" width="19.453125" style="3" customWidth="1"/>
    <col min="14342" max="14342" width="19.90625" style="3" customWidth="1"/>
    <col min="14343" max="14344" width="22.90625" style="3" customWidth="1"/>
    <col min="14345" max="14592" width="9.08984375" style="3"/>
    <col min="14593" max="14593" width="16.90625" style="3" customWidth="1"/>
    <col min="14594" max="14594" width="15.08984375" style="3" customWidth="1"/>
    <col min="14595" max="14595" width="20" style="3" customWidth="1"/>
    <col min="14596" max="14596" width="22.54296875" style="3" customWidth="1"/>
    <col min="14597" max="14597" width="19.453125" style="3" customWidth="1"/>
    <col min="14598" max="14598" width="19.90625" style="3" customWidth="1"/>
    <col min="14599" max="14600" width="22.90625" style="3" customWidth="1"/>
    <col min="14601" max="14848" width="9.08984375" style="3"/>
    <col min="14849" max="14849" width="16.90625" style="3" customWidth="1"/>
    <col min="14850" max="14850" width="15.08984375" style="3" customWidth="1"/>
    <col min="14851" max="14851" width="20" style="3" customWidth="1"/>
    <col min="14852" max="14852" width="22.54296875" style="3" customWidth="1"/>
    <col min="14853" max="14853" width="19.453125" style="3" customWidth="1"/>
    <col min="14854" max="14854" width="19.90625" style="3" customWidth="1"/>
    <col min="14855" max="14856" width="22.90625" style="3" customWidth="1"/>
    <col min="14857" max="15104" width="9.08984375" style="3"/>
    <col min="15105" max="15105" width="16.90625" style="3" customWidth="1"/>
    <col min="15106" max="15106" width="15.08984375" style="3" customWidth="1"/>
    <col min="15107" max="15107" width="20" style="3" customWidth="1"/>
    <col min="15108" max="15108" width="22.54296875" style="3" customWidth="1"/>
    <col min="15109" max="15109" width="19.453125" style="3" customWidth="1"/>
    <col min="15110" max="15110" width="19.90625" style="3" customWidth="1"/>
    <col min="15111" max="15112" width="22.90625" style="3" customWidth="1"/>
    <col min="15113" max="15360" width="9.08984375" style="3"/>
    <col min="15361" max="15361" width="16.90625" style="3" customWidth="1"/>
    <col min="15362" max="15362" width="15.08984375" style="3" customWidth="1"/>
    <col min="15363" max="15363" width="20" style="3" customWidth="1"/>
    <col min="15364" max="15364" width="22.54296875" style="3" customWidth="1"/>
    <col min="15365" max="15365" width="19.453125" style="3" customWidth="1"/>
    <col min="15366" max="15366" width="19.90625" style="3" customWidth="1"/>
    <col min="15367" max="15368" width="22.90625" style="3" customWidth="1"/>
    <col min="15369" max="15616" width="9.08984375" style="3"/>
    <col min="15617" max="15617" width="16.90625" style="3" customWidth="1"/>
    <col min="15618" max="15618" width="15.08984375" style="3" customWidth="1"/>
    <col min="15619" max="15619" width="20" style="3" customWidth="1"/>
    <col min="15620" max="15620" width="22.54296875" style="3" customWidth="1"/>
    <col min="15621" max="15621" width="19.453125" style="3" customWidth="1"/>
    <col min="15622" max="15622" width="19.90625" style="3" customWidth="1"/>
    <col min="15623" max="15624" width="22.90625" style="3" customWidth="1"/>
    <col min="15625" max="15872" width="9.08984375" style="3"/>
    <col min="15873" max="15873" width="16.90625" style="3" customWidth="1"/>
    <col min="15874" max="15874" width="15.08984375" style="3" customWidth="1"/>
    <col min="15875" max="15875" width="20" style="3" customWidth="1"/>
    <col min="15876" max="15876" width="22.54296875" style="3" customWidth="1"/>
    <col min="15877" max="15877" width="19.453125" style="3" customWidth="1"/>
    <col min="15878" max="15878" width="19.90625" style="3" customWidth="1"/>
    <col min="15879" max="15880" width="22.90625" style="3" customWidth="1"/>
    <col min="15881" max="16128" width="9.08984375" style="3"/>
    <col min="16129" max="16129" width="16.90625" style="3" customWidth="1"/>
    <col min="16130" max="16130" width="15.08984375" style="3" customWidth="1"/>
    <col min="16131" max="16131" width="20" style="3" customWidth="1"/>
    <col min="16132" max="16132" width="22.54296875" style="3" customWidth="1"/>
    <col min="16133" max="16133" width="19.453125" style="3" customWidth="1"/>
    <col min="16134" max="16134" width="19.90625" style="3" customWidth="1"/>
    <col min="16135" max="16136" width="22.90625" style="3" customWidth="1"/>
    <col min="16137" max="16384" width="9.08984375" style="3"/>
  </cols>
  <sheetData>
    <row r="1" spans="1:10" ht="25" customHeight="1" x14ac:dyDescent="0.25">
      <c r="A1" s="27" t="s">
        <v>0</v>
      </c>
      <c r="B1" s="27" t="s">
        <v>1</v>
      </c>
      <c r="C1" s="28" t="s">
        <v>17</v>
      </c>
      <c r="D1" s="28"/>
      <c r="E1" s="28" t="s">
        <v>18</v>
      </c>
      <c r="F1" s="28"/>
      <c r="G1" s="28" t="s">
        <v>19</v>
      </c>
      <c r="H1" s="28"/>
    </row>
    <row r="2" spans="1:10" ht="15" customHeight="1" x14ac:dyDescent="0.25">
      <c r="A2" s="27"/>
      <c r="B2" s="27"/>
      <c r="C2" s="4" t="s">
        <v>2</v>
      </c>
      <c r="D2" s="5" t="s">
        <v>16</v>
      </c>
      <c r="E2" s="5" t="s">
        <v>2</v>
      </c>
      <c r="F2" s="5" t="s">
        <v>20</v>
      </c>
      <c r="G2" s="5" t="s">
        <v>2</v>
      </c>
      <c r="H2" s="5" t="s">
        <v>23</v>
      </c>
    </row>
    <row r="3" spans="1:10" ht="15" customHeight="1" x14ac:dyDescent="0.3">
      <c r="A3" s="21">
        <v>2005</v>
      </c>
      <c r="B3" s="22"/>
      <c r="C3" s="15">
        <v>1459719</v>
      </c>
      <c r="D3" s="16">
        <v>1157700</v>
      </c>
      <c r="E3" s="15" t="s">
        <v>3</v>
      </c>
      <c r="F3" s="16" t="s">
        <v>3</v>
      </c>
      <c r="G3" s="15" t="s">
        <v>3</v>
      </c>
      <c r="H3" s="16" t="s">
        <v>3</v>
      </c>
      <c r="J3" s="1"/>
    </row>
    <row r="4" spans="1:10" ht="15" customHeight="1" x14ac:dyDescent="0.3">
      <c r="A4" s="21">
        <v>2006</v>
      </c>
      <c r="B4" s="23"/>
      <c r="C4" s="15">
        <v>1417194</v>
      </c>
      <c r="D4" s="16">
        <v>930000</v>
      </c>
      <c r="E4" s="15">
        <v>259987</v>
      </c>
      <c r="F4" s="16">
        <v>2.7</v>
      </c>
      <c r="G4" s="15">
        <v>200884</v>
      </c>
      <c r="H4" s="16">
        <v>258000</v>
      </c>
      <c r="J4" s="1"/>
    </row>
    <row r="5" spans="1:10" ht="15" customHeight="1" x14ac:dyDescent="0.3">
      <c r="A5" s="21">
        <v>2007</v>
      </c>
      <c r="B5" s="23"/>
      <c r="C5" s="15">
        <v>1574890</v>
      </c>
      <c r="D5" s="16">
        <v>1110000</v>
      </c>
      <c r="E5" s="15">
        <v>299292</v>
      </c>
      <c r="F5" s="16">
        <v>3.28</v>
      </c>
      <c r="G5" s="15">
        <v>443303</v>
      </c>
      <c r="H5" s="16">
        <v>1047000</v>
      </c>
      <c r="J5" s="1"/>
    </row>
    <row r="6" spans="1:10" ht="15" customHeight="1" x14ac:dyDescent="0.3">
      <c r="A6" s="21">
        <v>2008</v>
      </c>
      <c r="B6" s="23"/>
      <c r="C6" s="15">
        <v>1574780</v>
      </c>
      <c r="D6" s="16">
        <v>1429600</v>
      </c>
      <c r="E6" s="15">
        <v>316049</v>
      </c>
      <c r="F6" s="16">
        <v>4.76</v>
      </c>
      <c r="G6" s="15">
        <v>552231</v>
      </c>
      <c r="H6" s="16">
        <v>1289000</v>
      </c>
      <c r="J6" s="1"/>
    </row>
    <row r="7" spans="1:10" ht="15" customHeight="1" x14ac:dyDescent="0.3">
      <c r="A7" s="21">
        <v>2009</v>
      </c>
      <c r="B7" s="23"/>
      <c r="C7" s="15">
        <v>1645240</v>
      </c>
      <c r="D7" s="16">
        <v>649500</v>
      </c>
      <c r="E7" s="15">
        <v>306168</v>
      </c>
      <c r="F7" s="16">
        <v>3.48</v>
      </c>
      <c r="G7" s="15">
        <v>1396159</v>
      </c>
      <c r="H7" s="16">
        <v>879000</v>
      </c>
      <c r="J7" s="1"/>
    </row>
    <row r="8" spans="1:10" ht="15" customHeight="1" x14ac:dyDescent="0.3">
      <c r="A8" s="21">
        <v>2010</v>
      </c>
      <c r="B8" s="23"/>
      <c r="C8" s="15">
        <v>1691001</v>
      </c>
      <c r="D8" s="16">
        <v>496500</v>
      </c>
      <c r="E8" s="15">
        <v>328363</v>
      </c>
      <c r="F8" s="16">
        <v>4.4000000000000004</v>
      </c>
      <c r="G8" s="15">
        <v>913469</v>
      </c>
      <c r="H8" s="16">
        <v>948000</v>
      </c>
      <c r="J8" s="1"/>
    </row>
    <row r="9" spans="1:10" ht="15" customHeight="1" x14ac:dyDescent="0.3">
      <c r="A9" s="21">
        <v>2011</v>
      </c>
      <c r="B9" s="23"/>
      <c r="C9" s="15">
        <v>1655837</v>
      </c>
      <c r="D9" s="16">
        <v>508600</v>
      </c>
      <c r="E9" s="15">
        <v>370384</v>
      </c>
      <c r="F9" s="16">
        <v>4.62</v>
      </c>
      <c r="G9" s="15">
        <v>1055195</v>
      </c>
      <c r="H9" s="16">
        <v>875000</v>
      </c>
      <c r="J9" s="1"/>
    </row>
    <row r="10" spans="1:10" ht="15" customHeight="1" x14ac:dyDescent="0.3">
      <c r="A10" s="21">
        <v>2012</v>
      </c>
      <c r="B10" s="23"/>
      <c r="C10" s="17">
        <v>1629736</v>
      </c>
      <c r="D10" s="18">
        <v>589500</v>
      </c>
      <c r="E10" s="17">
        <v>364585</v>
      </c>
      <c r="F10" s="18">
        <v>1.72</v>
      </c>
      <c r="G10" s="17">
        <v>1589170</v>
      </c>
      <c r="H10" s="18">
        <v>985000</v>
      </c>
      <c r="J10" s="1"/>
    </row>
    <row r="11" spans="1:10" ht="13" x14ac:dyDescent="0.3">
      <c r="C11" s="1"/>
      <c r="D11" s="1"/>
      <c r="E11" s="1"/>
      <c r="F11" s="1"/>
      <c r="G11" s="1"/>
      <c r="H11" s="1"/>
    </row>
    <row r="12" spans="1:10" ht="13" x14ac:dyDescent="0.3">
      <c r="A12" s="21">
        <v>2013</v>
      </c>
      <c r="B12" s="21" t="s">
        <v>4</v>
      </c>
      <c r="C12" s="15">
        <v>125818</v>
      </c>
      <c r="D12" s="16">
        <v>553482.97788835003</v>
      </c>
      <c r="E12" s="15">
        <v>30310</v>
      </c>
      <c r="F12" s="16">
        <v>90.814582170000008</v>
      </c>
      <c r="G12" s="15">
        <v>105596</v>
      </c>
      <c r="H12" s="16">
        <v>88475.871107500003</v>
      </c>
    </row>
    <row r="13" spans="1:10" ht="13" x14ac:dyDescent="0.3">
      <c r="A13" s="21">
        <v>2013</v>
      </c>
      <c r="B13" s="21" t="s">
        <v>5</v>
      </c>
      <c r="C13" s="15">
        <v>124603</v>
      </c>
      <c r="D13" s="16">
        <v>518881.24530416005</v>
      </c>
      <c r="E13" s="15">
        <v>28063</v>
      </c>
      <c r="F13" s="16">
        <v>80.237213820000008</v>
      </c>
      <c r="G13" s="15">
        <v>116073</v>
      </c>
      <c r="H13" s="16">
        <v>81428.27551662999</v>
      </c>
    </row>
    <row r="14" spans="1:10" ht="13" x14ac:dyDescent="0.3">
      <c r="A14" s="21">
        <v>2013</v>
      </c>
      <c r="B14" s="21" t="s">
        <v>6</v>
      </c>
      <c r="C14" s="15">
        <v>130638</v>
      </c>
      <c r="D14" s="16">
        <v>570558.45324039005</v>
      </c>
      <c r="E14" s="15">
        <v>27488</v>
      </c>
      <c r="F14" s="16">
        <v>91.683978379999985</v>
      </c>
      <c r="G14" s="15">
        <v>133287</v>
      </c>
      <c r="H14" s="16">
        <v>98024.651526529982</v>
      </c>
    </row>
    <row r="15" spans="1:10" ht="13" x14ac:dyDescent="0.3">
      <c r="A15" s="21">
        <v>2013</v>
      </c>
      <c r="B15" s="21" t="s">
        <v>7</v>
      </c>
      <c r="C15" s="15">
        <v>135242</v>
      </c>
      <c r="D15" s="16">
        <v>489192.77</v>
      </c>
      <c r="E15" s="15">
        <v>29232</v>
      </c>
      <c r="F15" s="16">
        <v>90.72</v>
      </c>
      <c r="G15" s="15">
        <v>150870</v>
      </c>
      <c r="H15" s="16">
        <v>106673.08</v>
      </c>
      <c r="J15" s="2"/>
    </row>
    <row r="16" spans="1:10" ht="13" x14ac:dyDescent="0.3">
      <c r="A16" s="21">
        <v>2013</v>
      </c>
      <c r="B16" s="21" t="s">
        <v>8</v>
      </c>
      <c r="C16" s="15">
        <v>144691</v>
      </c>
      <c r="D16" s="16">
        <v>532378.93752235407</v>
      </c>
      <c r="E16" s="15">
        <v>29977</v>
      </c>
      <c r="F16" s="16">
        <v>104.75499923000001</v>
      </c>
      <c r="G16" s="15">
        <v>155843</v>
      </c>
      <c r="H16" s="16">
        <v>109158.21052363999</v>
      </c>
    </row>
    <row r="17" spans="1:8" ht="13" x14ac:dyDescent="0.3">
      <c r="A17" s="21">
        <v>2013</v>
      </c>
      <c r="B17" s="21" t="s">
        <v>9</v>
      </c>
      <c r="C17" s="15">
        <v>132799</v>
      </c>
      <c r="D17" s="16">
        <v>556787.04980132997</v>
      </c>
      <c r="E17" s="15">
        <v>29741</v>
      </c>
      <c r="F17" s="16">
        <v>107.62759774</v>
      </c>
      <c r="G17" s="15">
        <v>132291</v>
      </c>
      <c r="H17" s="16">
        <v>84316.471061770004</v>
      </c>
    </row>
    <row r="18" spans="1:8" ht="13" x14ac:dyDescent="0.3">
      <c r="A18" s="21">
        <v>2013</v>
      </c>
      <c r="B18" s="21" t="s">
        <v>10</v>
      </c>
      <c r="C18" s="15">
        <v>150087</v>
      </c>
      <c r="D18" s="16">
        <v>639143.73479211994</v>
      </c>
      <c r="E18" s="15">
        <v>36495</v>
      </c>
      <c r="F18" s="16">
        <v>148.19163903999998</v>
      </c>
      <c r="G18" s="15">
        <v>235242.03</v>
      </c>
      <c r="H18" s="16">
        <v>185705.58341754001</v>
      </c>
    </row>
    <row r="19" spans="1:8" ht="13" x14ac:dyDescent="0.3">
      <c r="A19" s="21">
        <v>2013</v>
      </c>
      <c r="B19" s="21" t="s">
        <v>11</v>
      </c>
      <c r="C19" s="17">
        <v>147407</v>
      </c>
      <c r="D19" s="18">
        <v>620693.40067344985</v>
      </c>
      <c r="E19" s="17">
        <v>35874</v>
      </c>
      <c r="F19" s="18">
        <v>109.08303513</v>
      </c>
      <c r="G19" s="17">
        <v>234300</v>
      </c>
      <c r="H19" s="18">
        <v>178091.15040786</v>
      </c>
    </row>
    <row r="20" spans="1:8" ht="13" x14ac:dyDescent="0.3">
      <c r="A20" s="21">
        <v>2013</v>
      </c>
      <c r="B20" s="21" t="s">
        <v>12</v>
      </c>
      <c r="C20" s="17">
        <v>144188</v>
      </c>
      <c r="D20" s="18">
        <v>669707.55284180003</v>
      </c>
      <c r="E20" s="17">
        <v>32906</v>
      </c>
      <c r="F20" s="18">
        <v>100.26322226000001</v>
      </c>
      <c r="G20" s="17">
        <v>256622</v>
      </c>
      <c r="H20" s="18">
        <v>138352.89994226003</v>
      </c>
    </row>
    <row r="21" spans="1:8" ht="13" x14ac:dyDescent="0.3">
      <c r="A21" s="21">
        <v>2013</v>
      </c>
      <c r="B21" s="21" t="s">
        <v>13</v>
      </c>
      <c r="C21" s="17">
        <v>5116</v>
      </c>
      <c r="D21" s="18">
        <v>17230.634480240002</v>
      </c>
      <c r="E21" s="17">
        <v>869</v>
      </c>
      <c r="F21" s="18">
        <v>95.809811510000003</v>
      </c>
      <c r="G21" s="17">
        <v>329611</v>
      </c>
      <c r="H21" s="18">
        <v>170596.2575453</v>
      </c>
    </row>
    <row r="22" spans="1:8" ht="13" x14ac:dyDescent="0.3">
      <c r="A22" s="21">
        <v>2013</v>
      </c>
      <c r="B22" s="21" t="s">
        <v>14</v>
      </c>
      <c r="C22" s="17">
        <v>130157</v>
      </c>
      <c r="D22" s="18">
        <v>890222.07747779007</v>
      </c>
      <c r="E22" s="17">
        <v>27861</v>
      </c>
      <c r="F22" s="18">
        <v>85.127702400000004</v>
      </c>
      <c r="G22" s="17">
        <v>258459</v>
      </c>
      <c r="H22" s="18">
        <v>126682.15094939999</v>
      </c>
    </row>
    <row r="23" spans="1:8" ht="13" x14ac:dyDescent="0.3">
      <c r="A23" s="21">
        <v>2013</v>
      </c>
      <c r="B23" s="21" t="s">
        <v>15</v>
      </c>
      <c r="C23" s="17">
        <v>145897</v>
      </c>
      <c r="D23" s="18">
        <v>704540.29853005009</v>
      </c>
      <c r="E23" s="17">
        <v>43397</v>
      </c>
      <c r="F23" s="18">
        <v>90.973847149999997</v>
      </c>
      <c r="G23" s="17">
        <v>315397</v>
      </c>
      <c r="H23" s="18">
        <v>205982.27347232</v>
      </c>
    </row>
    <row r="24" spans="1:8" ht="13" x14ac:dyDescent="0.25">
      <c r="A24" s="14" t="s">
        <v>22</v>
      </c>
      <c r="B24" s="7"/>
      <c r="C24" s="19">
        <f t="shared" ref="C24:H24" si="0">SUM(C12:C23)</f>
        <v>1516643</v>
      </c>
      <c r="D24" s="20">
        <f t="shared" si="0"/>
        <v>6762819.1325520352</v>
      </c>
      <c r="E24" s="19">
        <f t="shared" si="0"/>
        <v>352213</v>
      </c>
      <c r="F24" s="20">
        <f t="shared" si="0"/>
        <v>1195.2876288300001</v>
      </c>
      <c r="G24" s="19">
        <f t="shared" si="0"/>
        <v>2423591.0300000003</v>
      </c>
      <c r="H24" s="20">
        <f t="shared" si="0"/>
        <v>1573486.87547075</v>
      </c>
    </row>
    <row r="25" spans="1:8" ht="13" x14ac:dyDescent="0.3">
      <c r="A25" s="21">
        <v>2014</v>
      </c>
      <c r="B25" s="21" t="s">
        <v>4</v>
      </c>
      <c r="C25" s="15">
        <v>138967</v>
      </c>
      <c r="D25" s="16">
        <v>704540.2985300502</v>
      </c>
      <c r="E25" s="15">
        <v>29347</v>
      </c>
      <c r="F25" s="16">
        <v>104.72065956</v>
      </c>
      <c r="G25" s="15">
        <v>315397</v>
      </c>
      <c r="H25" s="16">
        <v>205982.27347231997</v>
      </c>
    </row>
    <row r="26" spans="1:8" ht="13" x14ac:dyDescent="0.3">
      <c r="A26" s="21">
        <v>2014</v>
      </c>
      <c r="B26" s="21" t="s">
        <v>5</v>
      </c>
      <c r="C26" s="15">
        <v>129961</v>
      </c>
      <c r="D26" s="16">
        <v>739728.64091808011</v>
      </c>
      <c r="E26" s="15">
        <v>37628</v>
      </c>
      <c r="F26" s="16">
        <v>104.72065956</v>
      </c>
      <c r="G26" s="15">
        <v>327744</v>
      </c>
      <c r="H26" s="16">
        <v>145899.54441417</v>
      </c>
    </row>
    <row r="27" spans="1:8" ht="13" x14ac:dyDescent="0.3">
      <c r="A27" s="21">
        <v>2014</v>
      </c>
      <c r="B27" s="21" t="s">
        <v>6</v>
      </c>
      <c r="C27" s="15">
        <v>127420</v>
      </c>
      <c r="D27" s="16">
        <v>586925.42003040703</v>
      </c>
      <c r="E27" s="15">
        <v>32981</v>
      </c>
      <c r="F27" s="16">
        <v>119.10563012900002</v>
      </c>
      <c r="G27" s="15">
        <v>259140</v>
      </c>
      <c r="H27" s="16">
        <v>134535.888432393</v>
      </c>
    </row>
    <row r="28" spans="1:8" ht="13" x14ac:dyDescent="0.3">
      <c r="A28" s="21">
        <v>2014</v>
      </c>
      <c r="B28" s="21" t="s">
        <v>7</v>
      </c>
      <c r="C28" s="15">
        <v>96214</v>
      </c>
      <c r="D28" s="16">
        <v>519305.48040054005</v>
      </c>
      <c r="E28" s="15">
        <v>30520</v>
      </c>
      <c r="F28" s="16">
        <v>121.25697842</v>
      </c>
      <c r="G28" s="15">
        <v>254270</v>
      </c>
      <c r="H28" s="16">
        <v>131596.42626224301</v>
      </c>
    </row>
    <row r="29" spans="1:8" ht="13" x14ac:dyDescent="0.3">
      <c r="A29" s="21">
        <v>2014</v>
      </c>
      <c r="B29" s="21" t="s">
        <v>8</v>
      </c>
      <c r="C29" s="15">
        <v>140291</v>
      </c>
      <c r="D29" s="16">
        <v>521698.12357400003</v>
      </c>
      <c r="E29" s="15">
        <v>32453</v>
      </c>
      <c r="F29" s="16">
        <v>102.23545209999999</v>
      </c>
      <c r="G29" s="15">
        <v>251232</v>
      </c>
      <c r="H29" s="16">
        <v>129634.74756080299</v>
      </c>
    </row>
    <row r="30" spans="1:8" ht="13" x14ac:dyDescent="0.3">
      <c r="A30" s="21">
        <v>2014</v>
      </c>
      <c r="B30" s="21" t="s">
        <v>9</v>
      </c>
      <c r="C30" s="15">
        <v>152782</v>
      </c>
      <c r="D30" s="16">
        <v>541870.96123545</v>
      </c>
      <c r="E30" s="15">
        <v>31853</v>
      </c>
      <c r="F30" s="16">
        <v>92.973526980000003</v>
      </c>
      <c r="G30" s="15">
        <v>266252</v>
      </c>
      <c r="H30" s="16">
        <v>136653.31008955298</v>
      </c>
    </row>
    <row r="31" spans="1:8" ht="13" x14ac:dyDescent="0.3">
      <c r="A31" s="21">
        <v>2014</v>
      </c>
      <c r="B31" s="21" t="s">
        <v>10</v>
      </c>
      <c r="C31" s="15">
        <v>133702</v>
      </c>
      <c r="D31" s="16">
        <v>567181.2387013</v>
      </c>
      <c r="E31" s="15">
        <v>29984</v>
      </c>
      <c r="F31" s="16">
        <v>80.152364000000006</v>
      </c>
      <c r="G31" s="15">
        <v>273504</v>
      </c>
      <c r="H31" s="16">
        <v>139851.41759674298</v>
      </c>
    </row>
    <row r="32" spans="1:8" ht="13" x14ac:dyDescent="0.3">
      <c r="A32" s="21">
        <v>2014</v>
      </c>
      <c r="B32" s="21" t="s">
        <v>11</v>
      </c>
      <c r="C32" s="17">
        <v>165388</v>
      </c>
      <c r="D32" s="18">
        <v>588601.12320059992</v>
      </c>
      <c r="E32" s="17">
        <v>28007</v>
      </c>
      <c r="F32" s="18">
        <v>80.002523209999993</v>
      </c>
      <c r="G32" s="17">
        <v>236845</v>
      </c>
      <c r="H32" s="18">
        <v>159033.10210250001</v>
      </c>
    </row>
    <row r="33" spans="1:8" ht="13" x14ac:dyDescent="0.3">
      <c r="A33" s="21">
        <v>2014</v>
      </c>
      <c r="B33" s="21" t="s">
        <v>12</v>
      </c>
      <c r="C33" s="17">
        <v>148961</v>
      </c>
      <c r="D33" s="18">
        <v>573316.78225109994</v>
      </c>
      <c r="E33" s="17">
        <v>28364</v>
      </c>
      <c r="F33" s="18">
        <v>79.294892529999998</v>
      </c>
      <c r="G33" s="17">
        <v>251032</v>
      </c>
      <c r="H33" s="18">
        <v>143949.50449689999</v>
      </c>
    </row>
    <row r="34" spans="1:8" ht="13" x14ac:dyDescent="0.3">
      <c r="A34" s="21">
        <v>2014</v>
      </c>
      <c r="B34" s="21" t="s">
        <v>13</v>
      </c>
      <c r="C34" s="17">
        <v>144264</v>
      </c>
      <c r="D34" s="18">
        <v>614552.64546062995</v>
      </c>
      <c r="E34" s="17">
        <v>27916</v>
      </c>
      <c r="F34" s="18">
        <v>79.813870969999996</v>
      </c>
      <c r="G34" s="17">
        <v>248954</v>
      </c>
      <c r="H34" s="18">
        <v>189757.85866103999</v>
      </c>
    </row>
    <row r="35" spans="1:8" ht="13" x14ac:dyDescent="0.3">
      <c r="A35" s="21">
        <v>2014</v>
      </c>
      <c r="B35" s="21" t="s">
        <v>14</v>
      </c>
      <c r="C35" s="17">
        <v>118927</v>
      </c>
      <c r="D35" s="18">
        <v>1258871.8820229098</v>
      </c>
      <c r="E35" s="17">
        <v>26491</v>
      </c>
      <c r="F35" s="18">
        <v>77.242689370000008</v>
      </c>
      <c r="G35" s="17">
        <v>319279</v>
      </c>
      <c r="H35" s="18">
        <v>177731.91076217999</v>
      </c>
    </row>
    <row r="36" spans="1:8" ht="13" x14ac:dyDescent="0.3">
      <c r="A36" s="21">
        <v>2014</v>
      </c>
      <c r="B36" s="21" t="s">
        <v>15</v>
      </c>
      <c r="C36" s="17">
        <v>149658</v>
      </c>
      <c r="D36" s="18">
        <v>476211.76949979999</v>
      </c>
      <c r="E36" s="17">
        <v>28094</v>
      </c>
      <c r="F36" s="18">
        <v>79.758526459999999</v>
      </c>
      <c r="G36" s="17">
        <v>355498</v>
      </c>
      <c r="H36" s="18">
        <v>206675.32860770001</v>
      </c>
    </row>
    <row r="37" spans="1:8" ht="13" x14ac:dyDescent="0.25">
      <c r="A37" s="14" t="s">
        <v>22</v>
      </c>
      <c r="B37" s="7"/>
      <c r="C37" s="19">
        <f t="shared" ref="C37:H37" si="1">SUM(C25:C36)</f>
        <v>1646535</v>
      </c>
      <c r="D37" s="20">
        <f t="shared" si="1"/>
        <v>7692804.365824867</v>
      </c>
      <c r="E37" s="19">
        <f t="shared" si="1"/>
        <v>363638</v>
      </c>
      <c r="F37" s="20">
        <f t="shared" si="1"/>
        <v>1121.2777732889999</v>
      </c>
      <c r="G37" s="19">
        <f t="shared" si="1"/>
        <v>3359147</v>
      </c>
      <c r="H37" s="20">
        <f t="shared" si="1"/>
        <v>1901301.3124585447</v>
      </c>
    </row>
    <row r="38" spans="1:8" ht="13" x14ac:dyDescent="0.3">
      <c r="A38" s="21">
        <v>2015</v>
      </c>
      <c r="B38" s="21" t="s">
        <v>4</v>
      </c>
      <c r="C38" s="15">
        <v>147108</v>
      </c>
      <c r="D38" s="16">
        <v>607960.70392100001</v>
      </c>
      <c r="E38" s="15">
        <v>27778</v>
      </c>
      <c r="F38" s="16">
        <v>78.569939200000007</v>
      </c>
      <c r="G38" s="15">
        <v>248519</v>
      </c>
      <c r="H38" s="16">
        <v>214936.72001364001</v>
      </c>
    </row>
    <row r="39" spans="1:8" ht="13" x14ac:dyDescent="0.3">
      <c r="A39" s="21">
        <v>2015</v>
      </c>
      <c r="B39" s="21" t="s">
        <v>5</v>
      </c>
      <c r="C39" s="15">
        <v>118991</v>
      </c>
      <c r="D39" s="16">
        <v>411922.10645203997</v>
      </c>
      <c r="E39" s="15">
        <v>27309</v>
      </c>
      <c r="F39" s="16">
        <v>79.306374610000006</v>
      </c>
      <c r="G39" s="15">
        <v>227121</v>
      </c>
      <c r="H39" s="16">
        <v>187957.41333485997</v>
      </c>
    </row>
    <row r="40" spans="1:8" ht="13" x14ac:dyDescent="0.3">
      <c r="A40" s="21">
        <v>2015</v>
      </c>
      <c r="B40" s="21" t="s">
        <v>6</v>
      </c>
      <c r="C40" s="15">
        <v>124853</v>
      </c>
      <c r="D40" s="16">
        <v>490893.26581886999</v>
      </c>
      <c r="E40" s="15">
        <v>36837</v>
      </c>
      <c r="F40" s="16">
        <v>103.04875537999999</v>
      </c>
      <c r="G40" s="15">
        <v>304487</v>
      </c>
      <c r="H40" s="16">
        <v>111028.58647253999</v>
      </c>
    </row>
    <row r="41" spans="1:8" ht="13" x14ac:dyDescent="0.3">
      <c r="A41" s="21">
        <v>2015</v>
      </c>
      <c r="B41" s="21" t="s">
        <v>7</v>
      </c>
      <c r="C41" s="15">
        <v>130781</v>
      </c>
      <c r="D41" s="16">
        <v>488775.59451145004</v>
      </c>
      <c r="E41" s="15">
        <v>30665</v>
      </c>
      <c r="F41" s="16">
        <v>89.77223484000001</v>
      </c>
      <c r="G41" s="15">
        <v>320228</v>
      </c>
      <c r="H41" s="16">
        <v>228717.13427548</v>
      </c>
    </row>
    <row r="42" spans="1:8" ht="13" x14ac:dyDescent="0.3">
      <c r="A42" s="21">
        <v>2015</v>
      </c>
      <c r="B42" s="21" t="s">
        <v>8</v>
      </c>
      <c r="C42" s="15">
        <v>89620</v>
      </c>
      <c r="D42" s="16">
        <v>242720.97641454</v>
      </c>
      <c r="E42" s="15">
        <v>25365</v>
      </c>
      <c r="F42" s="16">
        <v>65.19858198</v>
      </c>
      <c r="G42" s="15">
        <v>418466</v>
      </c>
      <c r="H42" s="16">
        <v>337539.16971731</v>
      </c>
    </row>
    <row r="43" spans="1:8" ht="13" x14ac:dyDescent="0.3">
      <c r="A43" s="21">
        <v>2015</v>
      </c>
      <c r="B43" s="21" t="s">
        <v>9</v>
      </c>
      <c r="C43" s="15">
        <v>95722</v>
      </c>
      <c r="D43" s="16">
        <v>246627.81970417002</v>
      </c>
      <c r="E43" s="15">
        <v>26761</v>
      </c>
      <c r="F43" s="16">
        <v>66.378464969999996</v>
      </c>
      <c r="G43" s="15">
        <v>528803</v>
      </c>
      <c r="H43" s="16">
        <v>337539.16971731</v>
      </c>
    </row>
    <row r="44" spans="1:8" ht="13" x14ac:dyDescent="0.3">
      <c r="A44" s="21">
        <v>2015</v>
      </c>
      <c r="B44" s="21" t="s">
        <v>10</v>
      </c>
      <c r="C44" s="15">
        <v>127546</v>
      </c>
      <c r="D44" s="16">
        <v>201910.37597963001</v>
      </c>
      <c r="E44" s="15">
        <v>24202</v>
      </c>
      <c r="F44" s="16">
        <f>78819748.59/1000000</f>
        <v>78.819748590000003</v>
      </c>
      <c r="G44" s="15">
        <v>210152</v>
      </c>
      <c r="H44" s="16">
        <v>199904.7930066</v>
      </c>
    </row>
    <row r="45" spans="1:8" ht="13" x14ac:dyDescent="0.3">
      <c r="A45" s="21">
        <v>2015</v>
      </c>
      <c r="B45" s="21" t="s">
        <v>11</v>
      </c>
      <c r="C45" s="17">
        <v>96841</v>
      </c>
      <c r="D45" s="18">
        <f>278011067495.03/1000000</f>
        <v>278011.06749503</v>
      </c>
      <c r="E45" s="17">
        <v>23956</v>
      </c>
      <c r="F45" s="18">
        <f>78569939.2/1000000</f>
        <v>78.569939200000007</v>
      </c>
      <c r="G45" s="17">
        <v>319764</v>
      </c>
      <c r="H45" s="18">
        <v>194010.04484973999</v>
      </c>
    </row>
    <row r="46" spans="1:8" ht="13" x14ac:dyDescent="0.3">
      <c r="A46" s="21">
        <v>2015</v>
      </c>
      <c r="B46" s="21" t="s">
        <v>12</v>
      </c>
      <c r="C46" s="17">
        <v>98656</v>
      </c>
      <c r="D46" s="18">
        <f>245254633997.78/1000000</f>
        <v>245254.63399778001</v>
      </c>
      <c r="E46" s="17">
        <v>24094</v>
      </c>
      <c r="F46" s="18">
        <f>78758526.46/1000000</f>
        <v>78.758526459999999</v>
      </c>
      <c r="G46" s="17">
        <v>340220</v>
      </c>
      <c r="H46" s="18">
        <v>264009.82295300002</v>
      </c>
    </row>
    <row r="47" spans="1:8" ht="13" x14ac:dyDescent="0.3">
      <c r="A47" s="21">
        <v>2015</v>
      </c>
      <c r="B47" s="21" t="s">
        <v>13</v>
      </c>
      <c r="C47" s="17">
        <v>96622</v>
      </c>
      <c r="D47" s="18">
        <f>337839515117.56/1000000</f>
        <v>337839.51511755999</v>
      </c>
      <c r="E47" s="17">
        <v>26658</v>
      </c>
      <c r="F47" s="18">
        <f>79294892.53/1000000</f>
        <v>79.294892529999998</v>
      </c>
      <c r="G47" s="17">
        <v>376937</v>
      </c>
      <c r="H47" s="18">
        <v>224612.40949079001</v>
      </c>
    </row>
    <row r="48" spans="1:8" ht="13" x14ac:dyDescent="0.3">
      <c r="A48" s="21">
        <v>2015</v>
      </c>
      <c r="B48" s="21" t="s">
        <v>14</v>
      </c>
      <c r="C48" s="17">
        <v>94369</v>
      </c>
      <c r="D48" s="18">
        <f>341914384324.15/1000000</f>
        <v>341914.38432415004</v>
      </c>
      <c r="E48" s="17">
        <v>24945</v>
      </c>
      <c r="F48" s="18">
        <f>69813870.97/1000000</f>
        <v>69.813870969999996</v>
      </c>
      <c r="G48" s="17">
        <v>347961</v>
      </c>
      <c r="H48" s="18">
        <v>203568.39830741001</v>
      </c>
    </row>
    <row r="49" spans="1:10" ht="13" x14ac:dyDescent="0.3">
      <c r="A49" s="21">
        <v>2015</v>
      </c>
      <c r="B49" s="21" t="s">
        <v>15</v>
      </c>
      <c r="C49" s="17">
        <v>105864</v>
      </c>
      <c r="D49" s="18">
        <f>441909314350.21/1000000</f>
        <v>441909.31435021001</v>
      </c>
      <c r="E49" s="17">
        <v>26882</v>
      </c>
      <c r="F49" s="18">
        <f>72425890.76/1000000</f>
        <v>72.425890760000001</v>
      </c>
      <c r="G49" s="17">
        <v>499952</v>
      </c>
      <c r="H49" s="18">
        <v>314564.85749503004</v>
      </c>
    </row>
    <row r="50" spans="1:10" ht="13" x14ac:dyDescent="0.25">
      <c r="A50" s="14" t="s">
        <v>22</v>
      </c>
      <c r="B50" s="7"/>
      <c r="C50" s="19">
        <f t="shared" ref="C50:H50" si="2">SUM(C38:C49)</f>
        <v>1326973</v>
      </c>
      <c r="D50" s="20">
        <f t="shared" si="2"/>
        <v>4335739.758086429</v>
      </c>
      <c r="E50" s="19">
        <f t="shared" si="2"/>
        <v>325452</v>
      </c>
      <c r="F50" s="20">
        <f t="shared" si="2"/>
        <v>939.95721949000006</v>
      </c>
      <c r="G50" s="19">
        <f t="shared" si="2"/>
        <v>4142610</v>
      </c>
      <c r="H50" s="20">
        <f t="shared" si="2"/>
        <v>2818388.5196337099</v>
      </c>
    </row>
    <row r="51" spans="1:10" ht="13" x14ac:dyDescent="0.3">
      <c r="A51" s="21">
        <v>2016</v>
      </c>
      <c r="B51" s="21" t="s">
        <v>4</v>
      </c>
      <c r="C51" s="15">
        <v>96311</v>
      </c>
      <c r="D51" s="16">
        <f>316393931316.43/1000000</f>
        <v>316393.93131642998</v>
      </c>
      <c r="E51" s="15">
        <v>24490</v>
      </c>
      <c r="F51" s="16">
        <f>51430897.82/1000000</f>
        <v>51.430897819999998</v>
      </c>
      <c r="G51" s="15">
        <v>315721</v>
      </c>
      <c r="H51" s="16">
        <f>178164166778.8/1000000</f>
        <v>178164.16677879999</v>
      </c>
    </row>
    <row r="52" spans="1:10" ht="13" x14ac:dyDescent="0.3">
      <c r="A52" s="21">
        <v>2016</v>
      </c>
      <c r="B52" s="21" t="s">
        <v>5</v>
      </c>
      <c r="C52" s="15">
        <v>107484</v>
      </c>
      <c r="D52" s="16">
        <f>342391788587.86/1000000</f>
        <v>342391.78858786001</v>
      </c>
      <c r="E52" s="15">
        <v>22762</v>
      </c>
      <c r="F52" s="16">
        <f>57624368.67/1000000</f>
        <v>57.624368670000003</v>
      </c>
      <c r="G52" s="15">
        <v>341508</v>
      </c>
      <c r="H52" s="16">
        <f>212984928180.88/1000000</f>
        <v>212984.92818088</v>
      </c>
    </row>
    <row r="53" spans="1:10" ht="13" x14ac:dyDescent="0.3">
      <c r="A53" s="21">
        <v>2016</v>
      </c>
      <c r="B53" s="21" t="s">
        <v>6</v>
      </c>
      <c r="C53" s="15">
        <v>109340</v>
      </c>
      <c r="D53" s="16">
        <f>346350677339.75/1000000</f>
        <v>346350.67733974999</v>
      </c>
      <c r="E53" s="15">
        <v>22428</v>
      </c>
      <c r="F53" s="16">
        <f>55946818.82/1000000</f>
        <v>55.946818819999997</v>
      </c>
      <c r="G53" s="15">
        <v>355385</v>
      </c>
      <c r="H53" s="16">
        <f>224907926767.22/1000000</f>
        <v>224907.92676721999</v>
      </c>
    </row>
    <row r="54" spans="1:10" ht="13" x14ac:dyDescent="0.3">
      <c r="A54" s="21">
        <v>2016</v>
      </c>
      <c r="B54" s="21" t="s">
        <v>7</v>
      </c>
      <c r="C54" s="15">
        <v>100741</v>
      </c>
      <c r="D54" s="16">
        <f>319708578451.95/1000000</f>
        <v>319708.57845194999</v>
      </c>
      <c r="E54" s="15">
        <v>19868</v>
      </c>
      <c r="F54" s="16">
        <f>50351201.37/1000000</f>
        <v>50.351201369999998</v>
      </c>
      <c r="G54" s="15">
        <v>386662</v>
      </c>
      <c r="H54" s="16">
        <f>235161627869.32/1000000</f>
        <v>235161.62786932001</v>
      </c>
    </row>
    <row r="55" spans="1:10" ht="13" x14ac:dyDescent="0.3">
      <c r="A55" s="21">
        <v>2016</v>
      </c>
      <c r="B55" s="21" t="s">
        <v>8</v>
      </c>
      <c r="C55" s="15">
        <v>112800</v>
      </c>
      <c r="D55" s="16">
        <f>359636449943.95/1000000</f>
        <v>359636.44994394999</v>
      </c>
      <c r="E55" s="15">
        <v>22681</v>
      </c>
      <c r="F55" s="16">
        <f>57375102.85/1000000</f>
        <v>57.375102850000005</v>
      </c>
      <c r="G55" s="15">
        <v>376229</v>
      </c>
      <c r="H55" s="16">
        <f>234930864924.27/1000000</f>
        <v>234930.86492426999</v>
      </c>
    </row>
    <row r="56" spans="1:10" ht="13" x14ac:dyDescent="0.3">
      <c r="A56" s="21">
        <v>2016</v>
      </c>
      <c r="B56" s="21" t="s">
        <v>9</v>
      </c>
      <c r="C56" s="15">
        <v>108791</v>
      </c>
      <c r="D56" s="16">
        <f>357934801180.8/1000000</f>
        <v>357934.80118080002</v>
      </c>
      <c r="E56" s="15">
        <v>23312</v>
      </c>
      <c r="F56" s="16">
        <f>58576124.59/1000000</f>
        <v>58.576124590000006</v>
      </c>
      <c r="G56" s="15">
        <v>403818</v>
      </c>
      <c r="H56" s="16">
        <f>254133687384.19/1000000</f>
        <v>254133.68738419001</v>
      </c>
    </row>
    <row r="57" spans="1:10" ht="13" x14ac:dyDescent="0.3">
      <c r="A57" s="21">
        <v>2016</v>
      </c>
      <c r="B57" s="21" t="s">
        <v>10</v>
      </c>
      <c r="C57" s="15">
        <v>102613</v>
      </c>
      <c r="D57" s="16">
        <v>350875.45585605002</v>
      </c>
      <c r="E57" s="15">
        <v>21781</v>
      </c>
      <c r="F57" s="16">
        <v>53.457588090000002</v>
      </c>
      <c r="G57" s="15">
        <v>362744</v>
      </c>
      <c r="H57" s="16">
        <v>243816.93246960998</v>
      </c>
    </row>
    <row r="58" spans="1:10" ht="13" x14ac:dyDescent="0.3">
      <c r="A58" s="21">
        <v>2016</v>
      </c>
      <c r="B58" s="21" t="s">
        <v>11</v>
      </c>
      <c r="C58" s="17">
        <v>111610</v>
      </c>
      <c r="D58" s="18">
        <v>378602.47667116998</v>
      </c>
      <c r="E58" s="17">
        <v>25299</v>
      </c>
      <c r="F58" s="18">
        <v>62.773385349999998</v>
      </c>
      <c r="G58" s="17">
        <v>430378</v>
      </c>
      <c r="H58" s="18">
        <v>273892.78399485996</v>
      </c>
    </row>
    <row r="59" spans="1:10" ht="13" x14ac:dyDescent="0.3">
      <c r="A59" s="21">
        <v>2016</v>
      </c>
      <c r="B59" s="21" t="s">
        <v>12</v>
      </c>
      <c r="C59" s="17">
        <v>106469</v>
      </c>
      <c r="D59" s="18">
        <v>350177.49839922</v>
      </c>
      <c r="E59" s="17">
        <v>22955</v>
      </c>
      <c r="F59" s="18">
        <v>54.346902229999998</v>
      </c>
      <c r="G59" s="17">
        <v>367367</v>
      </c>
      <c r="H59" s="18">
        <v>232948.25736967003</v>
      </c>
    </row>
    <row r="60" spans="1:10" ht="13" x14ac:dyDescent="0.3">
      <c r="A60" s="21">
        <v>2016</v>
      </c>
      <c r="B60" s="21" t="s">
        <v>13</v>
      </c>
      <c r="C60" s="17">
        <v>98797</v>
      </c>
      <c r="D60" s="18">
        <v>335284.40740529</v>
      </c>
      <c r="E60" s="17">
        <v>21221</v>
      </c>
      <c r="F60" s="18">
        <v>50.481485979999995</v>
      </c>
      <c r="G60" s="17">
        <v>446146</v>
      </c>
      <c r="H60" s="18">
        <v>259768.52785142002</v>
      </c>
    </row>
    <row r="61" spans="1:10" ht="13" x14ac:dyDescent="0.3">
      <c r="A61" s="21">
        <v>2016</v>
      </c>
      <c r="B61" s="21" t="s">
        <v>14</v>
      </c>
      <c r="C61" s="17">
        <v>107988</v>
      </c>
      <c r="D61" s="18">
        <v>355293.09584081999</v>
      </c>
      <c r="E61" s="17">
        <v>22164</v>
      </c>
      <c r="F61" s="18">
        <v>52.969044770000004</v>
      </c>
      <c r="G61" s="17">
        <v>449496</v>
      </c>
      <c r="H61" s="18">
        <v>258597.82169693999</v>
      </c>
    </row>
    <row r="62" spans="1:10" ht="13" x14ac:dyDescent="0.3">
      <c r="A62" s="21">
        <v>2016</v>
      </c>
      <c r="B62" s="21" t="s">
        <v>15</v>
      </c>
      <c r="C62" s="17">
        <v>100516</v>
      </c>
      <c r="D62" s="18">
        <v>348614.62850451004</v>
      </c>
      <c r="E62" s="17">
        <v>20392</v>
      </c>
      <c r="F62" s="18">
        <v>49.497238170000003</v>
      </c>
      <c r="G62" s="17">
        <v>477321</v>
      </c>
      <c r="H62" s="18">
        <v>288519.53307765996</v>
      </c>
    </row>
    <row r="63" spans="1:10" ht="13" x14ac:dyDescent="0.25">
      <c r="A63" s="14" t="s">
        <v>22</v>
      </c>
      <c r="B63" s="8"/>
      <c r="C63" s="19">
        <f t="shared" ref="C63:H63" si="3">SUM(C51:C62)</f>
        <v>1263460</v>
      </c>
      <c r="D63" s="20">
        <f t="shared" si="3"/>
        <v>4161263.7894977997</v>
      </c>
      <c r="E63" s="19">
        <f t="shared" si="3"/>
        <v>269353</v>
      </c>
      <c r="F63" s="20">
        <f t="shared" si="3"/>
        <v>654.83015870999998</v>
      </c>
      <c r="G63" s="19">
        <f t="shared" si="3"/>
        <v>4712775</v>
      </c>
      <c r="H63" s="20">
        <f t="shared" si="3"/>
        <v>2897827.0583648402</v>
      </c>
    </row>
    <row r="64" spans="1:10" ht="13" x14ac:dyDescent="0.3">
      <c r="A64" s="21">
        <v>2017</v>
      </c>
      <c r="B64" s="21" t="s">
        <v>4</v>
      </c>
      <c r="C64" s="15">
        <v>100555</v>
      </c>
      <c r="D64" s="16">
        <v>355750.93646007002</v>
      </c>
      <c r="E64" s="15">
        <v>21158</v>
      </c>
      <c r="F64" s="16">
        <v>49.423890340000007</v>
      </c>
      <c r="G64" s="15">
        <v>662628</v>
      </c>
      <c r="H64" s="16">
        <v>329440.57845849998</v>
      </c>
      <c r="J64" s="9"/>
    </row>
    <row r="65" spans="1:10" ht="13" x14ac:dyDescent="0.3">
      <c r="A65" s="21">
        <v>2017</v>
      </c>
      <c r="B65" s="21" t="s">
        <v>5</v>
      </c>
      <c r="C65" s="15">
        <v>98890</v>
      </c>
      <c r="D65" s="16">
        <v>360376.89047721995</v>
      </c>
      <c r="E65" s="15">
        <v>20162</v>
      </c>
      <c r="F65" s="16">
        <v>47.05064814</v>
      </c>
      <c r="G65" s="15">
        <v>389560</v>
      </c>
      <c r="H65" s="16">
        <v>306331.19846966997</v>
      </c>
      <c r="J65" s="9"/>
    </row>
    <row r="66" spans="1:10" ht="13" x14ac:dyDescent="0.3">
      <c r="A66" s="21">
        <v>2017</v>
      </c>
      <c r="B66" s="21" t="s">
        <v>6</v>
      </c>
      <c r="C66" s="15">
        <v>111029</v>
      </c>
      <c r="D66" s="16">
        <v>372553.92090194003</v>
      </c>
      <c r="E66" s="15">
        <v>21835</v>
      </c>
      <c r="F66" s="16">
        <v>52.120576490000005</v>
      </c>
      <c r="G66" s="15">
        <v>517235</v>
      </c>
      <c r="H66" s="16">
        <v>287990.20291593001</v>
      </c>
      <c r="J66" s="9"/>
    </row>
    <row r="67" spans="1:10" ht="13" x14ac:dyDescent="0.3">
      <c r="A67" s="21">
        <v>2017</v>
      </c>
      <c r="B67" s="21" t="s">
        <v>7</v>
      </c>
      <c r="C67" s="15">
        <v>80410</v>
      </c>
      <c r="D67" s="16">
        <v>294185.26626740996</v>
      </c>
      <c r="E67" s="15">
        <v>16164</v>
      </c>
      <c r="F67" s="16">
        <v>37.536853840000006</v>
      </c>
      <c r="G67" s="15">
        <v>492093</v>
      </c>
      <c r="H67" s="16">
        <v>266850.03149984998</v>
      </c>
      <c r="J67" s="9"/>
    </row>
    <row r="68" spans="1:10" ht="13" x14ac:dyDescent="0.3">
      <c r="A68" s="21">
        <v>2017</v>
      </c>
      <c r="B68" s="21" t="s">
        <v>8</v>
      </c>
      <c r="C68" s="15">
        <v>106870</v>
      </c>
      <c r="D68" s="16">
        <v>379001.63641140005</v>
      </c>
      <c r="E68" s="15">
        <v>21948</v>
      </c>
      <c r="F68" s="16">
        <v>51.168882789999998</v>
      </c>
      <c r="G68" s="15">
        <v>483800</v>
      </c>
      <c r="H68" s="16">
        <v>281055.47181053006</v>
      </c>
    </row>
    <row r="69" spans="1:10" ht="13" x14ac:dyDescent="0.3">
      <c r="A69" s="21">
        <v>2017</v>
      </c>
      <c r="B69" s="21" t="s">
        <v>9</v>
      </c>
      <c r="C69" s="15">
        <v>94063</v>
      </c>
      <c r="D69" s="16">
        <v>326630.71472140995</v>
      </c>
      <c r="E69" s="15">
        <v>20869</v>
      </c>
      <c r="F69" s="16">
        <v>48.567457390000001</v>
      </c>
      <c r="G69" s="15">
        <v>465781</v>
      </c>
      <c r="H69" s="16">
        <v>275291.73228922999</v>
      </c>
    </row>
    <row r="70" spans="1:10" ht="13" x14ac:dyDescent="0.3">
      <c r="A70" s="21">
        <v>2017</v>
      </c>
      <c r="B70" s="21" t="s">
        <v>10</v>
      </c>
      <c r="C70" s="15">
        <v>103348</v>
      </c>
      <c r="D70" s="16">
        <v>342353.35708679998</v>
      </c>
      <c r="E70" s="15">
        <v>23025</v>
      </c>
      <c r="F70" s="16">
        <v>54.832449220000001</v>
      </c>
      <c r="G70" s="15">
        <v>831476</v>
      </c>
      <c r="H70" s="16">
        <v>438803.39386502001</v>
      </c>
    </row>
    <row r="71" spans="1:10" ht="13" x14ac:dyDescent="0.3">
      <c r="A71" s="21">
        <v>2017</v>
      </c>
      <c r="B71" s="21" t="s">
        <v>11</v>
      </c>
      <c r="C71" s="17">
        <v>104409</v>
      </c>
      <c r="D71" s="18">
        <v>343655.35870748997</v>
      </c>
      <c r="E71" s="17">
        <v>24693</v>
      </c>
      <c r="F71" s="18">
        <v>57.979905590000001</v>
      </c>
      <c r="G71" s="17">
        <v>832944</v>
      </c>
      <c r="H71" s="18">
        <v>430907.27113226004</v>
      </c>
    </row>
    <row r="72" spans="1:10" ht="13" x14ac:dyDescent="0.3">
      <c r="A72" s="21">
        <v>2017</v>
      </c>
      <c r="B72" s="21" t="s">
        <v>12</v>
      </c>
      <c r="C72" s="17">
        <v>94144</v>
      </c>
      <c r="D72" s="18">
        <v>352071.69894759997</v>
      </c>
      <c r="E72" s="17">
        <v>21980</v>
      </c>
      <c r="F72" s="18">
        <v>50.38300117</v>
      </c>
      <c r="G72" s="17">
        <v>876125</v>
      </c>
      <c r="H72" s="18">
        <v>435797.79466960998</v>
      </c>
    </row>
    <row r="73" spans="1:10" ht="13" x14ac:dyDescent="0.3">
      <c r="A73" s="21">
        <v>2017</v>
      </c>
      <c r="B73" s="21" t="s">
        <v>13</v>
      </c>
      <c r="C73" s="17">
        <v>102371</v>
      </c>
      <c r="D73" s="18">
        <v>350834.82090479997</v>
      </c>
      <c r="E73" s="17">
        <v>23593</v>
      </c>
      <c r="F73" s="18">
        <v>54.172055439999994</v>
      </c>
      <c r="G73" s="17">
        <v>835312</v>
      </c>
      <c r="H73" s="18">
        <v>433856.66380931</v>
      </c>
    </row>
    <row r="74" spans="1:10" ht="13" x14ac:dyDescent="0.3">
      <c r="A74" s="21">
        <v>2017</v>
      </c>
      <c r="B74" s="21" t="s">
        <v>14</v>
      </c>
      <c r="C74" s="17">
        <v>99406</v>
      </c>
      <c r="D74" s="18">
        <v>303159.42580865999</v>
      </c>
      <c r="E74" s="17">
        <v>21911</v>
      </c>
      <c r="F74" s="18">
        <v>51.19028556</v>
      </c>
      <c r="G74" s="17">
        <v>958997</v>
      </c>
      <c r="H74" s="18">
        <v>525124.42610153009</v>
      </c>
    </row>
    <row r="75" spans="1:10" ht="13" x14ac:dyDescent="0.3">
      <c r="A75" s="21">
        <v>2017</v>
      </c>
      <c r="B75" s="21" t="s">
        <v>15</v>
      </c>
      <c r="C75" s="17">
        <v>89888</v>
      </c>
      <c r="D75" s="18">
        <v>264639.65778801002</v>
      </c>
      <c r="E75" s="17">
        <v>19972</v>
      </c>
      <c r="F75" s="18">
        <v>46.839828199999999</v>
      </c>
      <c r="G75" s="17">
        <v>963430</v>
      </c>
      <c r="H75" s="18">
        <v>527137.59185255005</v>
      </c>
    </row>
    <row r="76" spans="1:10" ht="13" x14ac:dyDescent="0.25">
      <c r="A76" s="14" t="s">
        <v>22</v>
      </c>
      <c r="B76" s="6"/>
      <c r="C76" s="19">
        <f t="shared" ref="C76:H76" si="4">SUM(C64:C75)</f>
        <v>1185383</v>
      </c>
      <c r="D76" s="20">
        <f t="shared" si="4"/>
        <v>4045213.6844828096</v>
      </c>
      <c r="E76" s="19">
        <f t="shared" si="4"/>
        <v>257310</v>
      </c>
      <c r="F76" s="20">
        <f t="shared" si="4"/>
        <v>601.26583417000006</v>
      </c>
      <c r="G76" s="19">
        <f t="shared" si="4"/>
        <v>8309381</v>
      </c>
      <c r="H76" s="20">
        <f t="shared" si="4"/>
        <v>4538586.35687399</v>
      </c>
    </row>
    <row r="77" spans="1:10" ht="13" x14ac:dyDescent="0.3">
      <c r="A77" s="21">
        <v>2018</v>
      </c>
      <c r="B77" s="21" t="s">
        <v>4</v>
      </c>
      <c r="C77" s="15">
        <v>97455</v>
      </c>
      <c r="D77" s="16">
        <v>283958.99681416998</v>
      </c>
      <c r="E77" s="15">
        <v>21616</v>
      </c>
      <c r="F77" s="16">
        <v>50.066740439999997</v>
      </c>
      <c r="G77" s="15">
        <v>1080427</v>
      </c>
      <c r="H77" s="16">
        <v>552049.64028450998</v>
      </c>
    </row>
    <row r="78" spans="1:10" ht="13" x14ac:dyDescent="0.3">
      <c r="A78" s="21">
        <v>2018</v>
      </c>
      <c r="B78" s="21" t="s">
        <v>5</v>
      </c>
      <c r="C78" s="15">
        <v>92398</v>
      </c>
      <c r="D78" s="16">
        <v>263988.45378757996</v>
      </c>
      <c r="E78" s="15">
        <v>19691</v>
      </c>
      <c r="F78" s="16">
        <v>45.553163359999999</v>
      </c>
      <c r="G78" s="15">
        <v>879990</v>
      </c>
      <c r="H78" s="16">
        <v>502733.43630737002</v>
      </c>
    </row>
    <row r="79" spans="1:10" ht="13" x14ac:dyDescent="0.3">
      <c r="A79" s="21">
        <v>2018</v>
      </c>
      <c r="B79" s="21" t="s">
        <v>6</v>
      </c>
      <c r="C79" s="15">
        <v>97068</v>
      </c>
      <c r="D79" s="16">
        <v>302825.04302927002</v>
      </c>
      <c r="E79" s="15">
        <v>18719</v>
      </c>
      <c r="F79" s="16">
        <v>45.025072080000001</v>
      </c>
      <c r="G79" s="15">
        <v>1069851</v>
      </c>
      <c r="H79" s="16">
        <v>548403.04337553005</v>
      </c>
    </row>
    <row r="80" spans="1:10" ht="13" x14ac:dyDescent="0.3">
      <c r="A80" s="21">
        <v>2018</v>
      </c>
      <c r="B80" s="21" t="s">
        <v>7</v>
      </c>
      <c r="C80" s="15">
        <v>87751</v>
      </c>
      <c r="D80" s="16">
        <v>257461.10756241</v>
      </c>
      <c r="E80" s="15">
        <v>16066</v>
      </c>
      <c r="F80" s="16">
        <v>38.159682490000002</v>
      </c>
      <c r="G80" s="15">
        <v>989251</v>
      </c>
      <c r="H80" s="16">
        <v>513645.96808637999</v>
      </c>
    </row>
    <row r="81" spans="1:8" ht="13" x14ac:dyDescent="0.3">
      <c r="A81" s="21">
        <v>2018</v>
      </c>
      <c r="B81" s="21" t="s">
        <v>8</v>
      </c>
      <c r="C81" s="15">
        <v>102396</v>
      </c>
      <c r="D81" s="16">
        <v>309435.81838030001</v>
      </c>
      <c r="E81" s="15">
        <v>19305</v>
      </c>
      <c r="F81" s="16">
        <v>44.095574229999997</v>
      </c>
      <c r="G81" s="15">
        <v>910742</v>
      </c>
      <c r="H81" s="16">
        <v>502167.77527319</v>
      </c>
    </row>
    <row r="82" spans="1:8" ht="13" x14ac:dyDescent="0.3">
      <c r="A82" s="21">
        <v>2018</v>
      </c>
      <c r="B82" s="21" t="s">
        <v>9</v>
      </c>
      <c r="C82" s="15">
        <v>87691</v>
      </c>
      <c r="D82" s="16">
        <v>257838.74134076998</v>
      </c>
      <c r="E82" s="15">
        <v>17675</v>
      </c>
      <c r="F82" s="16">
        <v>40.074177950000006</v>
      </c>
      <c r="G82" s="15">
        <v>1175824</v>
      </c>
      <c r="H82" s="16">
        <v>582739.27367515001</v>
      </c>
    </row>
    <row r="83" spans="1:8" ht="13" x14ac:dyDescent="0.3">
      <c r="A83" s="21">
        <v>2018</v>
      </c>
      <c r="B83" s="21" t="s">
        <v>10</v>
      </c>
      <c r="C83" s="15">
        <v>98940</v>
      </c>
      <c r="D83" s="16">
        <v>283646.04541343998</v>
      </c>
      <c r="E83" s="15">
        <v>20939</v>
      </c>
      <c r="F83" s="16">
        <v>46.723666789999996</v>
      </c>
      <c r="G83" s="15">
        <v>858595</v>
      </c>
      <c r="H83" s="16">
        <v>501887.25397947</v>
      </c>
    </row>
    <row r="84" spans="1:8" ht="13" x14ac:dyDescent="0.3">
      <c r="A84" s="21">
        <v>2018</v>
      </c>
      <c r="B84" s="21" t="s">
        <v>11</v>
      </c>
      <c r="C84" s="17">
        <v>90043</v>
      </c>
      <c r="D84" s="18">
        <v>266236.95052786998</v>
      </c>
      <c r="E84" s="17">
        <v>20529</v>
      </c>
      <c r="F84" s="18">
        <v>44.280103130000001</v>
      </c>
      <c r="G84" s="17">
        <v>1095683</v>
      </c>
      <c r="H84" s="18">
        <v>610618.66732293996</v>
      </c>
    </row>
    <row r="85" spans="1:8" ht="13" x14ac:dyDescent="0.3">
      <c r="A85" s="21">
        <v>2018</v>
      </c>
      <c r="B85" s="21" t="s">
        <v>12</v>
      </c>
      <c r="C85" s="17">
        <v>84137</v>
      </c>
      <c r="D85" s="18">
        <v>237498.52237634</v>
      </c>
      <c r="E85" s="17">
        <v>18076</v>
      </c>
      <c r="F85" s="18">
        <v>40.02413146</v>
      </c>
      <c r="G85" s="17">
        <v>974784</v>
      </c>
      <c r="H85" s="18">
        <v>590810.38714721997</v>
      </c>
    </row>
    <row r="86" spans="1:8" ht="13" x14ac:dyDescent="0.3">
      <c r="A86" s="21">
        <v>2018</v>
      </c>
      <c r="B86" s="21" t="s">
        <v>13</v>
      </c>
      <c r="C86" s="17">
        <v>96321</v>
      </c>
      <c r="D86" s="18">
        <v>282998.21071434999</v>
      </c>
      <c r="E86" s="17">
        <v>20202</v>
      </c>
      <c r="F86" s="18">
        <v>44.357966689999998</v>
      </c>
      <c r="G86" s="17">
        <v>1162320</v>
      </c>
      <c r="H86" s="18">
        <v>693676.10014786001</v>
      </c>
    </row>
    <row r="87" spans="1:8" ht="13" x14ac:dyDescent="0.3">
      <c r="A87" s="21">
        <v>2018</v>
      </c>
      <c r="B87" s="21" t="s">
        <v>14</v>
      </c>
      <c r="C87" s="17">
        <v>84472</v>
      </c>
      <c r="D87" s="18">
        <v>244583.75745377</v>
      </c>
      <c r="E87" s="17">
        <v>17488</v>
      </c>
      <c r="F87" s="18">
        <v>38.094290960000002</v>
      </c>
      <c r="G87" s="17">
        <v>1108807</v>
      </c>
      <c r="H87" s="18">
        <v>677005.84933132993</v>
      </c>
    </row>
    <row r="88" spans="1:8" ht="13" x14ac:dyDescent="0.3">
      <c r="A88" s="21">
        <v>2018</v>
      </c>
      <c r="B88" s="21" t="s">
        <v>15</v>
      </c>
      <c r="C88" s="17">
        <v>80945</v>
      </c>
      <c r="D88" s="18">
        <v>237800.02938264</v>
      </c>
      <c r="E88" s="17">
        <v>16387</v>
      </c>
      <c r="F88" s="18">
        <v>36.507523890000002</v>
      </c>
      <c r="G88" s="17">
        <v>1166740</v>
      </c>
      <c r="H88" s="18">
        <v>741169.15119447</v>
      </c>
    </row>
    <row r="89" spans="1:8" ht="13" x14ac:dyDescent="0.25">
      <c r="A89" s="14" t="s">
        <v>22</v>
      </c>
      <c r="B89" s="6"/>
      <c r="C89" s="19">
        <f t="shared" ref="C89:H89" si="5">SUM(C77:C88)</f>
        <v>1099617</v>
      </c>
      <c r="D89" s="20">
        <f t="shared" si="5"/>
        <v>3228271.6767829098</v>
      </c>
      <c r="E89" s="19">
        <f t="shared" si="5"/>
        <v>226693</v>
      </c>
      <c r="F89" s="20">
        <f t="shared" si="5"/>
        <v>512.96209347000001</v>
      </c>
      <c r="G89" s="19">
        <f t="shared" si="5"/>
        <v>12473014</v>
      </c>
      <c r="H89" s="20">
        <f t="shared" si="5"/>
        <v>7016906.5461254194</v>
      </c>
    </row>
    <row r="90" spans="1:8" ht="13" x14ac:dyDescent="0.3">
      <c r="A90" s="21">
        <v>2019</v>
      </c>
      <c r="B90" s="21" t="s">
        <v>4</v>
      </c>
      <c r="C90" s="15">
        <v>83181</v>
      </c>
      <c r="D90" s="16">
        <v>253126.38244730001</v>
      </c>
      <c r="E90" s="15">
        <v>18671</v>
      </c>
      <c r="F90" s="16">
        <v>39.034859130000001</v>
      </c>
      <c r="G90" s="15">
        <v>1312215</v>
      </c>
      <c r="H90" s="16">
        <v>797941.04305571003</v>
      </c>
    </row>
    <row r="91" spans="1:8" ht="13" x14ac:dyDescent="0.3">
      <c r="A91" s="21">
        <v>2019</v>
      </c>
      <c r="B91" s="21" t="s">
        <v>5</v>
      </c>
      <c r="C91" s="15">
        <v>78375</v>
      </c>
      <c r="D91" s="16">
        <v>213725.40813557999</v>
      </c>
      <c r="E91" s="15">
        <v>16441</v>
      </c>
      <c r="F91" s="16">
        <v>33.965774140000001</v>
      </c>
      <c r="G91" s="15">
        <v>1117706</v>
      </c>
      <c r="H91" s="16">
        <v>675759.34769095993</v>
      </c>
    </row>
    <row r="92" spans="1:8" ht="13" x14ac:dyDescent="0.3">
      <c r="A92" s="21">
        <v>2019</v>
      </c>
      <c r="B92" s="21" t="s">
        <v>6</v>
      </c>
      <c r="C92" s="15">
        <v>80753</v>
      </c>
      <c r="D92" s="16">
        <v>229616.12309095002</v>
      </c>
      <c r="E92" s="15">
        <v>16055</v>
      </c>
      <c r="F92" s="16">
        <v>33.816982020000005</v>
      </c>
      <c r="G92" s="15">
        <v>1088700</v>
      </c>
      <c r="H92" s="16">
        <v>677559.11620847997</v>
      </c>
    </row>
    <row r="93" spans="1:8" ht="13" x14ac:dyDescent="0.3">
      <c r="A93" s="21">
        <v>2019</v>
      </c>
      <c r="B93" s="21" t="s">
        <v>7</v>
      </c>
      <c r="C93" s="15">
        <v>72028</v>
      </c>
      <c r="D93" s="16">
        <v>216504.06200273999</v>
      </c>
      <c r="E93" s="15">
        <v>14370</v>
      </c>
      <c r="F93" s="16">
        <v>30.203421170000002</v>
      </c>
      <c r="G93" s="15">
        <v>1201140</v>
      </c>
      <c r="H93" s="16">
        <v>729640.11041885999</v>
      </c>
    </row>
    <row r="94" spans="1:8" ht="13" x14ac:dyDescent="0.3">
      <c r="A94" s="21">
        <v>2019</v>
      </c>
      <c r="B94" s="21" t="s">
        <v>8</v>
      </c>
      <c r="C94" s="15">
        <v>77121</v>
      </c>
      <c r="D94" s="16">
        <v>229509.89271242003</v>
      </c>
      <c r="E94" s="15">
        <v>17140</v>
      </c>
      <c r="F94" s="16">
        <v>36.250614840000004</v>
      </c>
      <c r="G94" s="15">
        <v>1221219</v>
      </c>
      <c r="H94" s="16">
        <v>765371.63542074</v>
      </c>
    </row>
    <row r="95" spans="1:8" ht="13" x14ac:dyDescent="0.3">
      <c r="A95" s="21">
        <v>2019</v>
      </c>
      <c r="B95" s="21" t="s">
        <v>9</v>
      </c>
      <c r="C95" s="15">
        <v>62977</v>
      </c>
      <c r="D95" s="16">
        <v>193935.23951684</v>
      </c>
      <c r="E95" s="15">
        <v>15116</v>
      </c>
      <c r="F95" s="16">
        <v>31.924512539999998</v>
      </c>
      <c r="G95" s="15">
        <v>1316838</v>
      </c>
      <c r="H95" s="16">
        <v>867722.51430738997</v>
      </c>
    </row>
    <row r="96" spans="1:8" ht="13" x14ac:dyDescent="0.3">
      <c r="A96" s="21">
        <v>2019</v>
      </c>
      <c r="B96" s="21" t="s">
        <v>10</v>
      </c>
      <c r="C96" s="15">
        <v>78848</v>
      </c>
      <c r="D96" s="16">
        <v>228044.13296844001</v>
      </c>
      <c r="E96" s="15">
        <v>19497</v>
      </c>
      <c r="F96" s="16">
        <v>42.837738270000003</v>
      </c>
      <c r="G96" s="15">
        <v>1015355</v>
      </c>
      <c r="H96" s="16">
        <v>649762.45460416004</v>
      </c>
    </row>
    <row r="97" spans="1:8" ht="13" x14ac:dyDescent="0.3">
      <c r="A97" s="21">
        <v>2019</v>
      </c>
      <c r="B97" s="21" t="s">
        <v>11</v>
      </c>
      <c r="C97" s="17">
        <v>66761</v>
      </c>
      <c r="D97" s="18">
        <v>203244.01645520999</v>
      </c>
      <c r="E97" s="17">
        <v>17072</v>
      </c>
      <c r="F97" s="18">
        <v>36.650261740000005</v>
      </c>
      <c r="G97" s="17">
        <v>1126890</v>
      </c>
      <c r="H97" s="18">
        <v>683190.90934298001</v>
      </c>
    </row>
    <row r="98" spans="1:8" ht="13" x14ac:dyDescent="0.3">
      <c r="A98" s="21">
        <v>2019</v>
      </c>
      <c r="B98" s="21" t="s">
        <v>12</v>
      </c>
      <c r="C98" s="17">
        <v>65908</v>
      </c>
      <c r="D98" s="18">
        <v>205136.03693880999</v>
      </c>
      <c r="E98" s="17">
        <v>16499</v>
      </c>
      <c r="F98" s="18">
        <v>36.385283710000003</v>
      </c>
      <c r="G98" s="17">
        <v>984616</v>
      </c>
      <c r="H98" s="18">
        <v>662500.63947950001</v>
      </c>
    </row>
    <row r="99" spans="1:8" ht="13" x14ac:dyDescent="0.3">
      <c r="A99" s="21">
        <v>2019</v>
      </c>
      <c r="B99" s="21" t="s">
        <v>13</v>
      </c>
      <c r="C99" s="17">
        <v>71948</v>
      </c>
      <c r="D99" s="18">
        <v>213713.42736223998</v>
      </c>
      <c r="E99" s="17">
        <v>16853</v>
      </c>
      <c r="F99" s="18">
        <v>36.528817750000002</v>
      </c>
      <c r="G99" s="17">
        <v>1343497</v>
      </c>
      <c r="H99" s="18">
        <v>798081.43109520001</v>
      </c>
    </row>
    <row r="100" spans="1:8" ht="13" x14ac:dyDescent="0.3">
      <c r="A100" s="21">
        <v>2019</v>
      </c>
      <c r="B100" s="21" t="s">
        <v>14</v>
      </c>
      <c r="C100" s="17">
        <v>66806</v>
      </c>
      <c r="D100" s="18">
        <v>202726.57352484</v>
      </c>
      <c r="E100" s="17">
        <v>14048</v>
      </c>
      <c r="F100" s="18">
        <v>29.989543600000001</v>
      </c>
      <c r="G100" s="17">
        <v>1146111</v>
      </c>
      <c r="H100" s="18">
        <v>786349.13123200997</v>
      </c>
    </row>
    <row r="101" spans="1:8" ht="13" x14ac:dyDescent="0.3">
      <c r="A101" s="21">
        <v>2019</v>
      </c>
      <c r="B101" s="21" t="s">
        <v>15</v>
      </c>
      <c r="C101" s="17">
        <v>64315</v>
      </c>
      <c r="D101" s="18">
        <v>200590.66287301999</v>
      </c>
      <c r="E101" s="17">
        <v>13523</v>
      </c>
      <c r="F101" s="18">
        <v>28.88016902</v>
      </c>
      <c r="G101" s="17">
        <v>1331112</v>
      </c>
      <c r="H101" s="18">
        <v>842610.22376544005</v>
      </c>
    </row>
    <row r="102" spans="1:8" ht="13" x14ac:dyDescent="0.25">
      <c r="A102" s="14" t="s">
        <v>22</v>
      </c>
      <c r="B102" s="10"/>
      <c r="C102" s="19">
        <f t="shared" ref="C102:H102" si="6">SUM(C90:C101)</f>
        <v>869021</v>
      </c>
      <c r="D102" s="20">
        <f t="shared" si="6"/>
        <v>2589871.9580283901</v>
      </c>
      <c r="E102" s="19">
        <f t="shared" si="6"/>
        <v>195285</v>
      </c>
      <c r="F102" s="20">
        <f t="shared" si="6"/>
        <v>416.46797793000007</v>
      </c>
      <c r="G102" s="19">
        <f t="shared" si="6"/>
        <v>14205399</v>
      </c>
      <c r="H102" s="20">
        <f t="shared" si="6"/>
        <v>8936488.5566214286</v>
      </c>
    </row>
    <row r="103" spans="1:8" ht="13" x14ac:dyDescent="0.3">
      <c r="A103" s="21">
        <v>2020</v>
      </c>
      <c r="B103" s="21" t="s">
        <v>21</v>
      </c>
      <c r="C103" s="15">
        <v>64819</v>
      </c>
      <c r="D103" s="16">
        <v>219192.30046826001</v>
      </c>
      <c r="E103" s="15">
        <v>15772</v>
      </c>
      <c r="F103" s="16">
        <v>33.26586674</v>
      </c>
      <c r="G103" s="15">
        <v>1153358</v>
      </c>
      <c r="H103" s="16">
        <v>786193.35468858993</v>
      </c>
    </row>
    <row r="104" spans="1:8" ht="13" x14ac:dyDescent="0.3">
      <c r="A104" s="21">
        <v>2020</v>
      </c>
      <c r="B104" s="21" t="s">
        <v>5</v>
      </c>
      <c r="C104" s="15">
        <v>59861</v>
      </c>
      <c r="D104" s="16">
        <v>184078.25009252</v>
      </c>
      <c r="E104" s="15">
        <v>13499</v>
      </c>
      <c r="F104" s="16">
        <v>27.907438059999997</v>
      </c>
      <c r="G104" s="15">
        <v>1109183</v>
      </c>
      <c r="H104" s="16">
        <v>684274.34589662997</v>
      </c>
    </row>
    <row r="105" spans="1:8" ht="13" x14ac:dyDescent="0.3">
      <c r="A105" s="21">
        <v>2020</v>
      </c>
      <c r="B105" s="21" t="s">
        <v>6</v>
      </c>
      <c r="C105" s="15">
        <v>64050</v>
      </c>
      <c r="D105" s="16">
        <v>203970.00927626999</v>
      </c>
      <c r="E105" s="15">
        <v>12738</v>
      </c>
      <c r="F105" s="16">
        <v>26.44543788</v>
      </c>
      <c r="G105" s="15">
        <v>1045905</v>
      </c>
      <c r="H105" s="16">
        <v>709660.25322863006</v>
      </c>
    </row>
    <row r="106" spans="1:8" ht="13" x14ac:dyDescent="0.3">
      <c r="A106" s="21">
        <v>2020</v>
      </c>
      <c r="B106" s="21" t="s">
        <v>7</v>
      </c>
      <c r="C106" s="15">
        <v>50230</v>
      </c>
      <c r="D106" s="16">
        <v>174026.90809611999</v>
      </c>
      <c r="E106" s="15">
        <v>8673</v>
      </c>
      <c r="F106" s="16">
        <v>18.16959572</v>
      </c>
      <c r="G106" s="15">
        <v>1355572</v>
      </c>
      <c r="H106" s="16">
        <v>790486.26495099999</v>
      </c>
    </row>
    <row r="107" spans="1:8" ht="13" x14ac:dyDescent="0.3">
      <c r="A107" s="21">
        <v>2020</v>
      </c>
      <c r="B107" s="21" t="s">
        <v>8</v>
      </c>
      <c r="C107" s="15">
        <v>45272</v>
      </c>
      <c r="D107" s="16">
        <v>152682.31385598</v>
      </c>
      <c r="E107" s="15">
        <v>7087</v>
      </c>
      <c r="F107" s="16">
        <v>14.933764500000001</v>
      </c>
      <c r="G107" s="15">
        <v>1015771</v>
      </c>
      <c r="H107" s="16">
        <v>677473.11338653008</v>
      </c>
    </row>
    <row r="108" spans="1:8" ht="13" x14ac:dyDescent="0.3">
      <c r="A108" s="21">
        <v>2020</v>
      </c>
      <c r="B108" s="21" t="s">
        <v>9</v>
      </c>
      <c r="C108" s="15">
        <v>53470</v>
      </c>
      <c r="D108" s="16">
        <v>179113.53792048999</v>
      </c>
      <c r="E108" s="15">
        <v>7389</v>
      </c>
      <c r="F108" s="16">
        <v>15.84223602</v>
      </c>
      <c r="G108" s="15">
        <v>1503976</v>
      </c>
      <c r="H108" s="16">
        <v>974929.81262843008</v>
      </c>
    </row>
    <row r="109" spans="1:8" ht="13" x14ac:dyDescent="0.3">
      <c r="A109" s="21">
        <v>2020</v>
      </c>
      <c r="B109" s="21" t="s">
        <v>10</v>
      </c>
      <c r="C109" s="15">
        <v>52415</v>
      </c>
      <c r="D109" s="16">
        <f>168388936628.2/1000000</f>
        <v>168388.93662820003</v>
      </c>
      <c r="E109" s="15">
        <v>7295</v>
      </c>
      <c r="F109" s="16">
        <v>15.385940079999999</v>
      </c>
      <c r="G109" s="15">
        <v>1053893</v>
      </c>
      <c r="H109" s="16">
        <f>675532252528.93/1000000</f>
        <v>675532.25252893008</v>
      </c>
    </row>
    <row r="110" spans="1:8" ht="13" x14ac:dyDescent="0.3">
      <c r="A110" s="21">
        <v>2020</v>
      </c>
      <c r="B110" s="21" t="s">
        <v>11</v>
      </c>
      <c r="C110" s="17">
        <v>49929</v>
      </c>
      <c r="D110" s="18">
        <v>156117.85480523002</v>
      </c>
      <c r="E110" s="17">
        <v>7825</v>
      </c>
      <c r="F110" s="18">
        <v>16.058615979999999</v>
      </c>
      <c r="G110" s="17">
        <v>1126905</v>
      </c>
      <c r="H110" s="18">
        <v>773527.57308503008</v>
      </c>
    </row>
    <row r="111" spans="1:8" ht="13" x14ac:dyDescent="0.3">
      <c r="A111" s="21">
        <v>2020</v>
      </c>
      <c r="B111" s="21" t="s">
        <v>12</v>
      </c>
      <c r="C111" s="17">
        <v>54595</v>
      </c>
      <c r="D111" s="18">
        <v>168356.46863991002</v>
      </c>
      <c r="E111" s="17">
        <v>8463</v>
      </c>
      <c r="F111" s="18">
        <v>17.51833199</v>
      </c>
      <c r="G111" s="17">
        <v>1169291</v>
      </c>
      <c r="H111" s="18">
        <v>791185.69958768005</v>
      </c>
    </row>
    <row r="112" spans="1:8" ht="13" x14ac:dyDescent="0.3">
      <c r="A112" s="21">
        <v>2020</v>
      </c>
      <c r="B112" s="21" t="s">
        <v>13</v>
      </c>
      <c r="C112" s="17">
        <v>48039</v>
      </c>
      <c r="D112" s="18">
        <v>158948.63893347001</v>
      </c>
      <c r="E112" s="17">
        <v>7535</v>
      </c>
      <c r="F112" s="18">
        <v>15.91732842</v>
      </c>
      <c r="G112" s="17">
        <v>1333650</v>
      </c>
      <c r="H112" s="18">
        <v>850877.31975933991</v>
      </c>
    </row>
    <row r="113" spans="1:8" ht="13" x14ac:dyDescent="0.3">
      <c r="A113" s="21">
        <v>2020</v>
      </c>
      <c r="B113" s="21" t="s">
        <v>14</v>
      </c>
      <c r="C113" s="17">
        <v>53303</v>
      </c>
      <c r="D113" s="18">
        <v>170829.23186742002</v>
      </c>
      <c r="E113" s="17">
        <v>8480</v>
      </c>
      <c r="F113" s="18">
        <v>17.448243210000001</v>
      </c>
      <c r="G113" s="17">
        <v>1235517</v>
      </c>
      <c r="H113" s="18">
        <v>821799.08431268006</v>
      </c>
    </row>
    <row r="114" spans="1:8" ht="13" x14ac:dyDescent="0.3">
      <c r="A114" s="21">
        <v>2020</v>
      </c>
      <c r="B114" s="21" t="s">
        <v>15</v>
      </c>
      <c r="C114" s="17">
        <v>55846</v>
      </c>
      <c r="D114" s="18">
        <v>182376.59562710999</v>
      </c>
      <c r="E114" s="17">
        <v>8887</v>
      </c>
      <c r="F114" s="18">
        <v>19.332073739999998</v>
      </c>
      <c r="G114" s="17">
        <v>1466700</v>
      </c>
      <c r="H114" s="18">
        <v>943156.07249683992</v>
      </c>
    </row>
    <row r="115" spans="1:8" ht="13" x14ac:dyDescent="0.25">
      <c r="A115" s="14" t="s">
        <v>22</v>
      </c>
      <c r="B115" s="8"/>
      <c r="C115" s="19">
        <f t="shared" ref="C115:H115" si="7">SUM(C103:C114)</f>
        <v>651829</v>
      </c>
      <c r="D115" s="20">
        <f t="shared" si="7"/>
        <v>2118081.04621098</v>
      </c>
      <c r="E115" s="19">
        <f t="shared" si="7"/>
        <v>113643</v>
      </c>
      <c r="F115" s="20">
        <f t="shared" si="7"/>
        <v>238.22487233999999</v>
      </c>
      <c r="G115" s="19">
        <f t="shared" si="7"/>
        <v>14569721</v>
      </c>
      <c r="H115" s="20">
        <f t="shared" si="7"/>
        <v>9479095.1465503108</v>
      </c>
    </row>
    <row r="116" spans="1:8" ht="13" x14ac:dyDescent="0.3">
      <c r="A116" s="21">
        <v>2021</v>
      </c>
      <c r="B116" s="21" t="s">
        <v>21</v>
      </c>
      <c r="C116" s="15">
        <v>46761</v>
      </c>
      <c r="D116" s="16">
        <v>141133.93463747</v>
      </c>
      <c r="E116" s="15">
        <v>7958</v>
      </c>
      <c r="F116" s="16">
        <v>17.329480710000002</v>
      </c>
      <c r="G116" s="15">
        <v>1176777</v>
      </c>
      <c r="H116" s="16">
        <v>742315.24001898</v>
      </c>
    </row>
    <row r="117" spans="1:8" ht="13" x14ac:dyDescent="0.3">
      <c r="A117" s="21">
        <v>2021</v>
      </c>
      <c r="B117" s="21" t="s">
        <v>5</v>
      </c>
      <c r="C117" s="15">
        <v>47606</v>
      </c>
      <c r="D117" s="16">
        <v>152610.98088126999</v>
      </c>
      <c r="E117" s="15">
        <v>7570</v>
      </c>
      <c r="F117" s="16">
        <v>16.348713400000001</v>
      </c>
      <c r="G117" s="15">
        <v>1060952</v>
      </c>
      <c r="H117" s="16">
        <v>755156.50348154001</v>
      </c>
    </row>
    <row r="118" spans="1:8" ht="13" x14ac:dyDescent="0.3">
      <c r="A118" s="21">
        <v>2021</v>
      </c>
      <c r="B118" s="21" t="s">
        <v>6</v>
      </c>
      <c r="C118" s="15">
        <v>53658</v>
      </c>
      <c r="D118" s="16">
        <v>168806.84456909</v>
      </c>
      <c r="E118" s="15">
        <v>8628</v>
      </c>
      <c r="F118" s="16">
        <v>18.056427739999997</v>
      </c>
      <c r="G118" s="15">
        <v>1324776</v>
      </c>
      <c r="H118" s="16">
        <v>861803.05500793003</v>
      </c>
    </row>
    <row r="119" spans="1:8" ht="13" x14ac:dyDescent="0.3">
      <c r="A119" s="21">
        <v>2021</v>
      </c>
      <c r="B119" s="21" t="s">
        <v>7</v>
      </c>
      <c r="C119" s="15">
        <v>48054</v>
      </c>
      <c r="D119" s="16">
        <v>176979.69438907001</v>
      </c>
      <c r="E119" s="15">
        <v>7952</v>
      </c>
      <c r="F119" s="16">
        <v>15.827892090000001</v>
      </c>
      <c r="G119" s="15">
        <v>1334952</v>
      </c>
      <c r="H119" s="16">
        <v>869790.82988054003</v>
      </c>
    </row>
    <row r="120" spans="1:8" ht="13" x14ac:dyDescent="0.3">
      <c r="A120" s="21">
        <v>2021</v>
      </c>
      <c r="B120" s="21" t="s">
        <v>8</v>
      </c>
      <c r="C120" s="15">
        <v>49866</v>
      </c>
      <c r="D120" s="16">
        <v>153756.68264079001</v>
      </c>
      <c r="E120" s="15">
        <v>7229</v>
      </c>
      <c r="F120" s="16">
        <v>15.958844039999999</v>
      </c>
      <c r="G120" s="15">
        <v>1140572</v>
      </c>
      <c r="H120" s="16">
        <v>790755.39356825</v>
      </c>
    </row>
    <row r="121" spans="1:8" ht="13" x14ac:dyDescent="0.3">
      <c r="A121" s="21">
        <v>2021</v>
      </c>
      <c r="B121" s="21" t="s">
        <v>9</v>
      </c>
      <c r="C121" s="15">
        <v>54303</v>
      </c>
      <c r="D121" s="16">
        <v>178875.09384826</v>
      </c>
      <c r="E121" s="15">
        <v>7879</v>
      </c>
      <c r="F121" s="16">
        <v>18.483383399999997</v>
      </c>
      <c r="G121" s="15">
        <v>1622422</v>
      </c>
      <c r="H121" s="16">
        <v>1170154.4808388602</v>
      </c>
    </row>
    <row r="122" spans="1:8" ht="13" x14ac:dyDescent="0.3">
      <c r="A122" s="21">
        <v>2021</v>
      </c>
      <c r="B122" s="21" t="s">
        <v>10</v>
      </c>
      <c r="C122" s="15">
        <v>51555</v>
      </c>
      <c r="D122" s="16">
        <v>162911.82590176002</v>
      </c>
      <c r="E122" s="15">
        <v>7952</v>
      </c>
      <c r="F122" s="16">
        <v>19.13923552</v>
      </c>
      <c r="G122" s="15">
        <v>1132890</v>
      </c>
      <c r="H122" s="16">
        <v>756270.00525973993</v>
      </c>
    </row>
    <row r="123" spans="1:8" ht="13" x14ac:dyDescent="0.3">
      <c r="A123" s="21">
        <v>2021</v>
      </c>
      <c r="B123" s="21" t="s">
        <v>11</v>
      </c>
      <c r="C123" s="17">
        <v>51879</v>
      </c>
      <c r="D123" s="18">
        <v>187403.56567101998</v>
      </c>
      <c r="E123" s="17">
        <v>8531</v>
      </c>
      <c r="F123" s="18">
        <v>19.60736305</v>
      </c>
      <c r="G123" s="17">
        <v>1197698</v>
      </c>
      <c r="H123" s="18">
        <v>850620.12709579</v>
      </c>
    </row>
    <row r="124" spans="1:8" ht="13" x14ac:dyDescent="0.3">
      <c r="A124" s="21">
        <v>2021</v>
      </c>
      <c r="B124" s="21" t="s">
        <v>12</v>
      </c>
      <c r="C124" s="17">
        <v>50612</v>
      </c>
      <c r="D124" s="18">
        <v>168029.58994553</v>
      </c>
      <c r="E124" s="17">
        <v>7688</v>
      </c>
      <c r="F124" s="18">
        <v>18.38897588</v>
      </c>
      <c r="G124" s="17">
        <v>1369595</v>
      </c>
      <c r="H124" s="18">
        <v>929404.45701796992</v>
      </c>
    </row>
    <row r="125" spans="1:8" ht="13" x14ac:dyDescent="0.3">
      <c r="A125" s="21">
        <v>2021</v>
      </c>
      <c r="B125" s="21" t="s">
        <v>13</v>
      </c>
      <c r="C125" s="17">
        <v>46403</v>
      </c>
      <c r="D125" s="18">
        <v>159448.09573207999</v>
      </c>
      <c r="E125" s="17">
        <v>8939</v>
      </c>
      <c r="F125" s="18">
        <v>20.413886770000001</v>
      </c>
      <c r="G125" s="17">
        <v>1213980</v>
      </c>
      <c r="H125" s="18">
        <v>859971.53213770001</v>
      </c>
    </row>
    <row r="126" spans="1:8" ht="13" x14ac:dyDescent="0.3">
      <c r="A126" s="21">
        <v>2021</v>
      </c>
      <c r="B126" s="21" t="s">
        <v>14</v>
      </c>
      <c r="C126" s="17">
        <v>52329</v>
      </c>
      <c r="D126" s="18">
        <v>189164.91313826002</v>
      </c>
      <c r="E126" s="17">
        <v>4284</v>
      </c>
      <c r="F126" s="18">
        <v>9.9049770600000002</v>
      </c>
      <c r="G126" s="17">
        <v>1480322</v>
      </c>
      <c r="H126" s="18">
        <v>1033981.3404424899</v>
      </c>
    </row>
    <row r="127" spans="1:8" ht="13" x14ac:dyDescent="0.3">
      <c r="A127" s="21">
        <v>2021</v>
      </c>
      <c r="B127" s="21" t="s">
        <v>15</v>
      </c>
      <c r="C127" s="17">
        <v>51341</v>
      </c>
      <c r="D127" s="18">
        <v>186488.57932421999</v>
      </c>
      <c r="E127" s="17">
        <v>7958</v>
      </c>
      <c r="F127" s="18">
        <v>17.329480710000002</v>
      </c>
      <c r="G127" s="17">
        <v>1524969</v>
      </c>
      <c r="H127" s="18">
        <v>1074223.17228475</v>
      </c>
    </row>
    <row r="128" spans="1:8" ht="13" x14ac:dyDescent="0.25">
      <c r="A128" s="14" t="s">
        <v>22</v>
      </c>
      <c r="B128" s="11"/>
      <c r="C128" s="19">
        <f t="shared" ref="C128:H128" si="8">SUM(C116:C127)</f>
        <v>604367</v>
      </c>
      <c r="D128" s="20">
        <f t="shared" si="8"/>
        <v>2025609.8006788201</v>
      </c>
      <c r="E128" s="19">
        <f t="shared" si="8"/>
        <v>92568</v>
      </c>
      <c r="F128" s="20">
        <f t="shared" si="8"/>
        <v>206.78866037</v>
      </c>
      <c r="G128" s="19">
        <f t="shared" si="8"/>
        <v>15579905</v>
      </c>
      <c r="H128" s="20">
        <f t="shared" si="8"/>
        <v>10694446.137034539</v>
      </c>
    </row>
    <row r="129" spans="1:8" ht="13" x14ac:dyDescent="0.3">
      <c r="A129" s="21">
        <v>2022</v>
      </c>
      <c r="B129" s="21" t="s">
        <v>21</v>
      </c>
      <c r="C129" s="15">
        <v>44866</v>
      </c>
      <c r="D129" s="16">
        <v>163125.95108229</v>
      </c>
      <c r="E129" s="15">
        <v>8288</v>
      </c>
      <c r="F129" s="16">
        <v>18.559769660000001</v>
      </c>
      <c r="G129" s="15">
        <v>1326099</v>
      </c>
      <c r="H129" s="16">
        <v>910149.83445881004</v>
      </c>
    </row>
    <row r="130" spans="1:8" ht="13" x14ac:dyDescent="0.3">
      <c r="A130" s="21">
        <v>2022</v>
      </c>
      <c r="B130" s="21" t="s">
        <v>5</v>
      </c>
      <c r="C130" s="15">
        <v>45995</v>
      </c>
      <c r="D130" s="16">
        <v>151787.48916688</v>
      </c>
      <c r="E130" s="15">
        <v>7997</v>
      </c>
      <c r="F130" s="16">
        <v>18.41629987</v>
      </c>
      <c r="G130" s="15">
        <v>1129045</v>
      </c>
      <c r="H130" s="16">
        <v>857903.60275142</v>
      </c>
    </row>
    <row r="131" spans="1:8" ht="13" x14ac:dyDescent="0.3">
      <c r="A131" s="21">
        <v>2022</v>
      </c>
      <c r="B131" s="21" t="s">
        <v>6</v>
      </c>
      <c r="C131" s="15">
        <v>50308</v>
      </c>
      <c r="D131" s="16">
        <v>178408.65255785</v>
      </c>
      <c r="E131" s="15">
        <v>8607</v>
      </c>
      <c r="F131" s="16">
        <v>20.307564800000002</v>
      </c>
      <c r="G131" s="15">
        <v>1447201</v>
      </c>
      <c r="H131" s="16">
        <v>998147.02639770997</v>
      </c>
    </row>
    <row r="132" spans="1:8" ht="13" x14ac:dyDescent="0.3">
      <c r="A132" s="21">
        <v>2022</v>
      </c>
      <c r="B132" s="21" t="s">
        <v>7</v>
      </c>
      <c r="C132" s="15">
        <v>41526</v>
      </c>
      <c r="D132" s="16">
        <v>152077.86131620998</v>
      </c>
      <c r="E132" s="15">
        <v>7755</v>
      </c>
      <c r="F132" s="16">
        <v>17.316030920000003</v>
      </c>
      <c r="G132" s="15">
        <v>1457686</v>
      </c>
      <c r="H132" s="16">
        <v>982711.49300449004</v>
      </c>
    </row>
    <row r="133" spans="1:8" ht="13" x14ac:dyDescent="0.3">
      <c r="A133" s="21">
        <v>2022</v>
      </c>
      <c r="B133" s="21" t="s">
        <v>8</v>
      </c>
      <c r="C133" s="15">
        <v>45075</v>
      </c>
      <c r="D133" s="16">
        <v>150808.54374167</v>
      </c>
      <c r="E133" s="15">
        <v>8815</v>
      </c>
      <c r="F133" s="16">
        <v>18.636750190000001</v>
      </c>
      <c r="G133" s="15">
        <v>1232296</v>
      </c>
      <c r="H133" s="16">
        <v>903826.81194736995</v>
      </c>
    </row>
    <row r="134" spans="1:8" ht="13" x14ac:dyDescent="0.3">
      <c r="A134" s="21">
        <v>2022</v>
      </c>
      <c r="B134" s="21" t="s">
        <v>9</v>
      </c>
      <c r="C134" s="15">
        <v>48653</v>
      </c>
      <c r="D134" s="16">
        <v>167067.72521795001</v>
      </c>
      <c r="E134" s="15">
        <v>10246</v>
      </c>
      <c r="F134" s="16">
        <v>22.202646170000001</v>
      </c>
      <c r="G134" s="15">
        <v>1669146</v>
      </c>
      <c r="H134" s="16">
        <v>1219925.3348921798</v>
      </c>
    </row>
    <row r="135" spans="1:8" ht="13" x14ac:dyDescent="0.3">
      <c r="A135" s="21">
        <v>2022</v>
      </c>
      <c r="B135" s="21" t="s">
        <v>10</v>
      </c>
      <c r="C135" s="15">
        <v>47692</v>
      </c>
      <c r="D135" s="16">
        <v>170881.67700807998</v>
      </c>
      <c r="E135" s="15">
        <v>10484</v>
      </c>
      <c r="F135" s="16">
        <v>23.200784489999997</v>
      </c>
      <c r="G135" s="15">
        <v>1210384</v>
      </c>
      <c r="H135" s="16">
        <v>883945.11389278003</v>
      </c>
    </row>
    <row r="136" spans="1:8" ht="13" x14ac:dyDescent="0.3">
      <c r="A136" s="21">
        <v>2022</v>
      </c>
      <c r="B136" s="21" t="s">
        <v>11</v>
      </c>
      <c r="C136" s="17">
        <v>43219</v>
      </c>
      <c r="D136" s="18">
        <v>170295.90222629</v>
      </c>
      <c r="E136" s="17">
        <v>10044</v>
      </c>
      <c r="F136" s="18">
        <v>22.192900649999999</v>
      </c>
      <c r="G136" s="17">
        <v>1398141</v>
      </c>
      <c r="H136" s="18">
        <v>1019427.7300085501</v>
      </c>
    </row>
    <row r="137" spans="1:8" ht="13" x14ac:dyDescent="0.3">
      <c r="A137" s="21">
        <v>2022</v>
      </c>
      <c r="B137" s="21" t="s">
        <v>12</v>
      </c>
      <c r="C137" s="17">
        <v>46112</v>
      </c>
      <c r="D137" s="18">
        <v>166351.91265810002</v>
      </c>
      <c r="E137" s="17">
        <v>9886</v>
      </c>
      <c r="F137" s="18">
        <v>21.601634440000002</v>
      </c>
      <c r="G137" s="17">
        <v>1374892</v>
      </c>
      <c r="H137" s="18">
        <v>1025935.01566417</v>
      </c>
    </row>
    <row r="138" spans="1:8" ht="13" x14ac:dyDescent="0.3">
      <c r="A138" s="21">
        <v>2022</v>
      </c>
      <c r="B138" s="21" t="s">
        <v>13</v>
      </c>
      <c r="C138" s="17">
        <v>43604</v>
      </c>
      <c r="D138" s="18">
        <v>172836.28790207001</v>
      </c>
      <c r="E138" s="17">
        <v>8915</v>
      </c>
      <c r="F138" s="18">
        <v>19.735114940000003</v>
      </c>
      <c r="G138" s="17">
        <v>1416403</v>
      </c>
      <c r="H138" s="18">
        <v>1059892.1357457</v>
      </c>
    </row>
    <row r="139" spans="1:8" ht="13" x14ac:dyDescent="0.3">
      <c r="A139" s="21">
        <v>2022</v>
      </c>
      <c r="B139" s="21" t="s">
        <v>14</v>
      </c>
      <c r="C139" s="17">
        <v>44844</v>
      </c>
      <c r="D139" s="18">
        <v>171218.5088594</v>
      </c>
      <c r="E139" s="17">
        <v>8372</v>
      </c>
      <c r="F139" s="18">
        <v>18.359196579999999</v>
      </c>
      <c r="G139" s="17">
        <v>1440567</v>
      </c>
      <c r="H139" s="18">
        <v>1042696.3585565799</v>
      </c>
    </row>
    <row r="140" spans="1:8" ht="13" x14ac:dyDescent="0.3">
      <c r="A140" s="21">
        <v>2022</v>
      </c>
      <c r="B140" s="21" t="s">
        <v>15</v>
      </c>
      <c r="C140" s="17">
        <v>44726</v>
      </c>
      <c r="D140" s="18">
        <v>162846.73577639001</v>
      </c>
      <c r="E140" s="17">
        <v>8088</v>
      </c>
      <c r="F140" s="18">
        <v>18.428375579999997</v>
      </c>
      <c r="G140" s="17">
        <v>1709012</v>
      </c>
      <c r="H140" s="18">
        <v>1174605.4976089599</v>
      </c>
    </row>
    <row r="141" spans="1:8" ht="13" x14ac:dyDescent="0.25">
      <c r="A141" s="14" t="s">
        <v>22</v>
      </c>
      <c r="B141" s="11"/>
      <c r="C141" s="19">
        <f t="shared" ref="C141:H141" si="9">SUM(C129:C140)</f>
        <v>546620</v>
      </c>
      <c r="D141" s="20">
        <f t="shared" si="9"/>
        <v>1977707.2475131799</v>
      </c>
      <c r="E141" s="19">
        <f t="shared" si="9"/>
        <v>107497</v>
      </c>
      <c r="F141" s="20">
        <f t="shared" si="9"/>
        <v>238.95706829000002</v>
      </c>
      <c r="G141" s="19">
        <f t="shared" si="9"/>
        <v>16810872</v>
      </c>
      <c r="H141" s="20">
        <f t="shared" si="9"/>
        <v>12079165.95492872</v>
      </c>
    </row>
    <row r="142" spans="1:8" ht="13" x14ac:dyDescent="0.3">
      <c r="A142" s="21">
        <v>2023</v>
      </c>
      <c r="B142" s="21" t="s">
        <v>21</v>
      </c>
      <c r="C142" s="15">
        <v>39998</v>
      </c>
      <c r="D142" s="16">
        <v>150527.84544560002</v>
      </c>
      <c r="E142" s="15">
        <v>7830</v>
      </c>
      <c r="F142" s="16">
        <v>17.500702910000001</v>
      </c>
      <c r="G142" s="15">
        <v>1520489</v>
      </c>
      <c r="H142" s="16">
        <v>1098251.97494703</v>
      </c>
    </row>
    <row r="143" spans="1:8" ht="13" x14ac:dyDescent="0.3">
      <c r="A143" s="21">
        <v>2023</v>
      </c>
      <c r="B143" s="21" t="s">
        <v>5</v>
      </c>
      <c r="C143" s="15">
        <v>39010</v>
      </c>
      <c r="D143" s="16">
        <v>148398.65836566</v>
      </c>
      <c r="E143" s="15">
        <v>7770</v>
      </c>
      <c r="F143" s="16">
        <v>17.053483449999998</v>
      </c>
      <c r="G143" s="15">
        <v>1390143</v>
      </c>
      <c r="H143" s="16">
        <v>1006628.47789527</v>
      </c>
    </row>
    <row r="144" spans="1:8" ht="13" x14ac:dyDescent="0.3">
      <c r="A144" s="21">
        <v>2023</v>
      </c>
      <c r="B144" s="21" t="s">
        <v>6</v>
      </c>
      <c r="C144" s="15">
        <v>45118</v>
      </c>
      <c r="D144" s="16">
        <v>176196.31862276001</v>
      </c>
      <c r="E144" s="15">
        <v>8193</v>
      </c>
      <c r="F144" s="16">
        <v>17.337303519999999</v>
      </c>
      <c r="G144" s="15">
        <v>1485991</v>
      </c>
      <c r="H144" s="16">
        <v>1132096.3514761599</v>
      </c>
    </row>
    <row r="145" spans="1:8" ht="13" x14ac:dyDescent="0.3">
      <c r="A145" s="21">
        <v>2023</v>
      </c>
      <c r="B145" s="21" t="s">
        <v>7</v>
      </c>
      <c r="C145" s="15">
        <v>35720</v>
      </c>
      <c r="D145" s="16">
        <v>136481.17406246002</v>
      </c>
      <c r="E145" s="15">
        <v>6472</v>
      </c>
      <c r="F145" s="16">
        <v>14.33951854</v>
      </c>
      <c r="G145" s="15">
        <v>1361125</v>
      </c>
      <c r="H145" s="16">
        <v>1016731.7921744101</v>
      </c>
    </row>
    <row r="146" spans="1:8" ht="13" x14ac:dyDescent="0.3">
      <c r="A146" s="21">
        <v>2023</v>
      </c>
      <c r="B146" s="21" t="s">
        <v>8</v>
      </c>
      <c r="C146" s="15">
        <v>42971</v>
      </c>
      <c r="D146" s="16">
        <v>164084.92974441999</v>
      </c>
      <c r="E146" s="15">
        <v>8074</v>
      </c>
      <c r="F146" s="16">
        <v>17.01108902</v>
      </c>
      <c r="G146" s="15">
        <v>1480070</v>
      </c>
      <c r="H146" s="16">
        <v>1149504.0691510499</v>
      </c>
    </row>
    <row r="147" spans="1:8" s="12" customFormat="1" ht="13" x14ac:dyDescent="0.3">
      <c r="A147" s="21">
        <v>2023</v>
      </c>
      <c r="B147" s="21" t="s">
        <v>9</v>
      </c>
      <c r="C147" s="15">
        <v>39025</v>
      </c>
      <c r="D147" s="16">
        <v>156444.28976178</v>
      </c>
      <c r="E147" s="15">
        <v>8099</v>
      </c>
      <c r="F147" s="16">
        <v>17.489999999999998</v>
      </c>
      <c r="G147" s="15">
        <v>1933749</v>
      </c>
      <c r="H147" s="16">
        <v>1460936.8500893998</v>
      </c>
    </row>
    <row r="148" spans="1:8" s="13" customFormat="1" ht="13" x14ac:dyDescent="0.3">
      <c r="A148" s="21">
        <v>2023</v>
      </c>
      <c r="B148" s="21" t="s">
        <v>10</v>
      </c>
      <c r="C148" s="15">
        <v>42819</v>
      </c>
      <c r="D148" s="16">
        <v>173500.62343489</v>
      </c>
      <c r="E148" s="15">
        <v>8076</v>
      </c>
      <c r="F148" s="16">
        <v>17.121423579999998</v>
      </c>
      <c r="G148" s="15">
        <v>1401830</v>
      </c>
      <c r="H148" s="16">
        <v>1106901.8805576102</v>
      </c>
    </row>
    <row r="149" spans="1:8" ht="13" x14ac:dyDescent="0.3">
      <c r="A149" s="21">
        <v>2023</v>
      </c>
      <c r="B149" s="21" t="s">
        <v>11</v>
      </c>
      <c r="C149" s="17">
        <v>42822</v>
      </c>
      <c r="D149" s="18">
        <v>185570.48152085001</v>
      </c>
      <c r="E149" s="17">
        <v>7351</v>
      </c>
      <c r="F149" s="18">
        <v>16.03849482</v>
      </c>
      <c r="G149" s="17">
        <v>1686260</v>
      </c>
      <c r="H149" s="18">
        <v>1244942.05360359</v>
      </c>
    </row>
    <row r="150" spans="1:8" ht="13" x14ac:dyDescent="0.3">
      <c r="A150" s="21">
        <v>2023</v>
      </c>
      <c r="B150" s="21" t="s">
        <v>12</v>
      </c>
      <c r="C150" s="17">
        <v>40187</v>
      </c>
      <c r="D150" s="18">
        <v>159536.80503935</v>
      </c>
      <c r="E150" s="17">
        <v>6947</v>
      </c>
      <c r="F150" s="18">
        <v>15.18824669</v>
      </c>
      <c r="G150" s="17">
        <v>1618485</v>
      </c>
      <c r="H150" s="18">
        <v>1241286.5486802</v>
      </c>
    </row>
    <row r="151" spans="1:8" ht="13" x14ac:dyDescent="0.3">
      <c r="A151" s="21">
        <v>2023</v>
      </c>
      <c r="B151" s="21" t="s">
        <v>13</v>
      </c>
      <c r="C151" s="17">
        <v>41415</v>
      </c>
      <c r="D151" s="18">
        <v>149252.61955308999</v>
      </c>
      <c r="E151" s="17">
        <v>7187</v>
      </c>
      <c r="F151" s="18">
        <v>15.916078220000001</v>
      </c>
      <c r="G151" s="17">
        <v>1531658</v>
      </c>
      <c r="H151" s="18">
        <v>1212173.77891107</v>
      </c>
    </row>
    <row r="152" spans="1:8" ht="13" x14ac:dyDescent="0.3">
      <c r="A152" s="21">
        <v>2023</v>
      </c>
      <c r="B152" s="21" t="s">
        <v>14</v>
      </c>
      <c r="C152" s="17">
        <v>39453</v>
      </c>
      <c r="D152" s="18">
        <v>156734.95000000001</v>
      </c>
      <c r="E152" s="17">
        <v>6466</v>
      </c>
      <c r="F152" s="18">
        <v>14.07</v>
      </c>
      <c r="G152" s="17">
        <v>1773058</v>
      </c>
      <c r="H152" s="18">
        <v>1334577.58</v>
      </c>
    </row>
    <row r="153" spans="1:8" ht="13" x14ac:dyDescent="0.3">
      <c r="A153" s="21">
        <v>2023</v>
      </c>
      <c r="B153" s="21" t="s">
        <v>15</v>
      </c>
      <c r="C153" s="17">
        <v>37434</v>
      </c>
      <c r="D153" s="18">
        <v>136737.81</v>
      </c>
      <c r="E153" s="17">
        <v>5576</v>
      </c>
      <c r="F153" s="18">
        <v>13.35</v>
      </c>
      <c r="G153" s="17">
        <v>1871671</v>
      </c>
      <c r="H153" s="18">
        <v>1418373.99</v>
      </c>
    </row>
    <row r="154" spans="1:8" ht="13" x14ac:dyDescent="0.25">
      <c r="A154" s="14" t="s">
        <v>22</v>
      </c>
      <c r="B154" s="11"/>
      <c r="C154" s="19">
        <f t="shared" ref="C154:H154" si="10">SUM(C142:C153)</f>
        <v>485972</v>
      </c>
      <c r="D154" s="20">
        <f t="shared" si="10"/>
        <v>1893466.50555086</v>
      </c>
      <c r="E154" s="19">
        <f t="shared" si="10"/>
        <v>88041</v>
      </c>
      <c r="F154" s="20">
        <f t="shared" si="10"/>
        <v>192.41634074999999</v>
      </c>
      <c r="G154" s="19">
        <f t="shared" si="10"/>
        <v>19054529</v>
      </c>
      <c r="H154" s="20">
        <f t="shared" si="10"/>
        <v>14422405.347485788</v>
      </c>
    </row>
    <row r="155" spans="1:8" ht="13" x14ac:dyDescent="0.3">
      <c r="A155" s="21">
        <v>2024</v>
      </c>
      <c r="B155" s="21" t="s">
        <v>4</v>
      </c>
      <c r="C155" s="15">
        <v>36315</v>
      </c>
      <c r="D155" s="16">
        <v>152259.93491809</v>
      </c>
      <c r="E155" s="15">
        <v>5865</v>
      </c>
      <c r="F155" s="16">
        <v>13.3</v>
      </c>
      <c r="G155" s="15">
        <v>1521826</v>
      </c>
      <c r="H155" s="16">
        <v>1244084.08357199</v>
      </c>
    </row>
    <row r="156" spans="1:8" ht="13" x14ac:dyDescent="0.3">
      <c r="A156" s="21">
        <v>2024</v>
      </c>
      <c r="B156" s="21" t="s">
        <v>5</v>
      </c>
      <c r="C156" s="15">
        <v>37238</v>
      </c>
      <c r="D156" s="16">
        <v>154317.16890352999</v>
      </c>
      <c r="E156" s="15">
        <v>5674</v>
      </c>
      <c r="F156" s="16">
        <v>14.054156000000001</v>
      </c>
      <c r="G156" s="15">
        <v>1531278</v>
      </c>
      <c r="H156" s="16">
        <v>1204118.76440538</v>
      </c>
    </row>
    <row r="157" spans="1:8" ht="13" x14ac:dyDescent="0.3">
      <c r="A157" s="21">
        <v>2024</v>
      </c>
      <c r="B157" s="21" t="s">
        <v>6</v>
      </c>
      <c r="C157" s="15">
        <v>37052</v>
      </c>
      <c r="D157" s="16">
        <v>144488.73887671999</v>
      </c>
      <c r="E157" s="15">
        <v>4964</v>
      </c>
      <c r="F157" s="16">
        <v>11.68320795</v>
      </c>
      <c r="G157" s="15">
        <v>1816299</v>
      </c>
      <c r="H157" s="16">
        <v>1307030</v>
      </c>
    </row>
    <row r="158" spans="1:8" ht="13" x14ac:dyDescent="0.3">
      <c r="A158" s="21">
        <v>2024</v>
      </c>
      <c r="B158" s="21" t="s">
        <v>7</v>
      </c>
      <c r="C158" s="15">
        <v>32622</v>
      </c>
      <c r="D158" s="16">
        <v>133670</v>
      </c>
      <c r="E158" s="15">
        <v>4471</v>
      </c>
      <c r="F158" s="16">
        <v>11.07</v>
      </c>
      <c r="G158" s="15">
        <v>1558406</v>
      </c>
      <c r="H158" s="16">
        <v>1199210</v>
      </c>
    </row>
    <row r="159" spans="1:8" ht="13" x14ac:dyDescent="0.3">
      <c r="A159" s="21">
        <v>2024</v>
      </c>
      <c r="B159" s="21" t="s">
        <v>8</v>
      </c>
      <c r="C159" s="15">
        <v>38658</v>
      </c>
      <c r="D159" s="16">
        <v>164520.91953295999</v>
      </c>
      <c r="E159" s="15">
        <v>5459</v>
      </c>
      <c r="F159" s="16">
        <v>13.06856485</v>
      </c>
      <c r="G159" s="15">
        <v>1586888</v>
      </c>
      <c r="H159" s="16">
        <v>1262459.0942878099</v>
      </c>
    </row>
    <row r="160" spans="1:8" ht="13" x14ac:dyDescent="0.3">
      <c r="A160" s="21">
        <v>2024</v>
      </c>
      <c r="B160" s="21" t="s">
        <v>9</v>
      </c>
      <c r="C160" s="15">
        <v>34353</v>
      </c>
      <c r="D160" s="16">
        <v>140951.39611226</v>
      </c>
      <c r="E160" s="15">
        <v>5516</v>
      </c>
      <c r="F160" s="16">
        <v>12.523521430000001</v>
      </c>
      <c r="G160" s="15">
        <v>2060768</v>
      </c>
      <c r="H160" s="16">
        <v>1568145.64721233</v>
      </c>
    </row>
    <row r="161" spans="1:8" ht="13" x14ac:dyDescent="0.3">
      <c r="A161" s="21">
        <v>2024</v>
      </c>
      <c r="B161" s="21" t="s">
        <v>10</v>
      </c>
      <c r="C161" s="15">
        <v>36162</v>
      </c>
      <c r="D161" s="16">
        <v>138133.69688494</v>
      </c>
      <c r="E161" s="15">
        <v>5511</v>
      </c>
      <c r="F161" s="16">
        <v>13.60821514</v>
      </c>
      <c r="G161" s="15">
        <v>1428170</v>
      </c>
      <c r="H161" s="16">
        <v>1271329.69786742</v>
      </c>
    </row>
    <row r="162" spans="1:8" ht="13" x14ac:dyDescent="0.3">
      <c r="A162" s="21">
        <v>2024</v>
      </c>
      <c r="B162" s="21" t="s">
        <v>11</v>
      </c>
      <c r="C162" s="15">
        <v>36249</v>
      </c>
      <c r="D162" s="16">
        <v>160930.48988236001</v>
      </c>
      <c r="E162" s="15">
        <v>5646</v>
      </c>
      <c r="F162" s="16">
        <v>14.54155847</v>
      </c>
      <c r="G162" s="15">
        <v>1586384</v>
      </c>
      <c r="H162" s="16">
        <v>1371930.6958520301</v>
      </c>
    </row>
    <row r="163" spans="1:8" ht="13" x14ac:dyDescent="0.3">
      <c r="A163" s="21">
        <v>2024</v>
      </c>
      <c r="B163" s="21" t="s">
        <v>12</v>
      </c>
      <c r="C163" s="15">
        <v>32760</v>
      </c>
      <c r="D163" s="16">
        <v>140666.18557494</v>
      </c>
      <c r="E163" s="15">
        <v>4895</v>
      </c>
      <c r="F163" s="16">
        <v>12.950959320000001</v>
      </c>
      <c r="G163" s="15">
        <v>1681811</v>
      </c>
      <c r="H163" s="16">
        <v>1423086.27993003</v>
      </c>
    </row>
    <row r="164" spans="1:8" ht="13" x14ac:dyDescent="0.3">
      <c r="A164" s="21">
        <v>2024</v>
      </c>
      <c r="B164" s="21" t="s">
        <v>13</v>
      </c>
      <c r="C164" s="15">
        <v>33840</v>
      </c>
      <c r="D164" s="16">
        <v>152319.21992731001</v>
      </c>
      <c r="E164" s="15">
        <v>5604</v>
      </c>
      <c r="F164" s="16">
        <v>13.438333</v>
      </c>
      <c r="G164" s="15">
        <v>1934284</v>
      </c>
      <c r="H164" s="16">
        <v>1602632.4155600099</v>
      </c>
    </row>
    <row r="165" spans="1:8" ht="13" x14ac:dyDescent="0.3">
      <c r="A165" s="21">
        <v>2024</v>
      </c>
      <c r="B165" s="21" t="s">
        <v>14</v>
      </c>
      <c r="C165" s="15">
        <v>32073</v>
      </c>
      <c r="D165" s="16">
        <v>137036.90617440001</v>
      </c>
      <c r="E165" s="15">
        <v>4935</v>
      </c>
      <c r="F165" s="16">
        <v>11.112959699999999</v>
      </c>
      <c r="G165" s="15">
        <v>1828301</v>
      </c>
      <c r="H165" s="16">
        <v>1688440.5366332701</v>
      </c>
    </row>
    <row r="166" spans="1:8" ht="13" x14ac:dyDescent="0.3">
      <c r="A166" s="21">
        <v>2024</v>
      </c>
      <c r="B166" s="21" t="s">
        <v>15</v>
      </c>
      <c r="C166" s="15">
        <v>29559</v>
      </c>
      <c r="D166" s="16">
        <v>138740.93318222999</v>
      </c>
      <c r="E166" s="26">
        <v>4704</v>
      </c>
      <c r="F166" s="16">
        <v>10.970160310000001</v>
      </c>
      <c r="G166" s="15">
        <v>2051598</v>
      </c>
      <c r="H166" s="16">
        <v>1619719.1422020099</v>
      </c>
    </row>
    <row r="167" spans="1:8" ht="13" x14ac:dyDescent="0.25">
      <c r="A167" s="14" t="s">
        <v>22</v>
      </c>
      <c r="C167" s="24">
        <f t="shared" ref="C167:H167" si="11">SUM(C155:C166)</f>
        <v>416881</v>
      </c>
      <c r="D167" s="25">
        <f t="shared" si="11"/>
        <v>1758035.58996974</v>
      </c>
      <c r="E167" s="24">
        <f t="shared" si="11"/>
        <v>63244</v>
      </c>
      <c r="F167" s="25">
        <f t="shared" si="11"/>
        <v>152.32163617</v>
      </c>
      <c r="G167" s="24">
        <f t="shared" si="11"/>
        <v>20586013</v>
      </c>
      <c r="H167" s="25">
        <f t="shared" si="11"/>
        <v>16762186.357522283</v>
      </c>
    </row>
  </sheetData>
  <mergeCells count="5">
    <mergeCell ref="A1:A2"/>
    <mergeCell ref="B1:B2"/>
    <mergeCell ref="C1:D1"/>
    <mergeCell ref="E1:F1"/>
    <mergeCell ref="G1:H1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CLEARING TRANSACTIONS</vt:lpstr>
    </vt:vector>
  </TitlesOfParts>
  <Company>Bank of Tanzania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Rogath J. Urio</dc:creator>
  <cp:lastModifiedBy>Fredriki L. Mwakuu</cp:lastModifiedBy>
  <dcterms:created xsi:type="dcterms:W3CDTF">2016-10-11T06:25:40Z</dcterms:created>
  <dcterms:modified xsi:type="dcterms:W3CDTF">2025-01-03T11:23:50Z</dcterms:modified>
</cp:coreProperties>
</file>